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5580" windowHeight="49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<sst xmlns="http://schemas.openxmlformats.org/spreadsheetml/2006/main" count="45" uniqueCount="42">
  <si>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Ф.И.О.</t>
  </si>
  <si>
    <t>Контрольная работа</t>
  </si>
  <si>
    <t>Контрольные</t>
  </si>
  <si>
    <t>1 (max=10)</t>
  </si>
  <si>
    <t xml:space="preserve">номер темы </t>
  </si>
  <si>
    <t>max балл=</t>
  </si>
  <si>
    <t>"5"=</t>
  </si>
  <si>
    <t>Доклады</t>
  </si>
  <si>
    <t>оценка (max=10)</t>
  </si>
  <si>
    <t>Ведение конспекта лекций (max=10)</t>
  </si>
  <si>
    <t>Итого (max=20)</t>
  </si>
  <si>
    <t>Оценка (85%-100%=5; 70%-85%=4; 60%-70%=3)</t>
  </si>
  <si>
    <t>Индивид.</t>
  </si>
  <si>
    <t>2 (max=10)</t>
  </si>
  <si>
    <t>"зачтено"=</t>
  </si>
  <si>
    <t>сентябрь</t>
  </si>
  <si>
    <t>октябрь</t>
  </si>
  <si>
    <t>ноябрь</t>
  </si>
  <si>
    <t>декабрь</t>
  </si>
  <si>
    <t>итоговые баллы за семестр (max=75)</t>
  </si>
  <si>
    <r>
      <t>Выступления</t>
    </r>
    <r>
      <rPr>
        <sz val="8"/>
        <rFont val="Arial Cyr"/>
        <family val="0"/>
      </rPr>
      <t xml:space="preserve"> на семинаре = 2</t>
    </r>
  </si>
  <si>
    <r>
      <t>Группа 502</t>
    </r>
    <r>
      <rPr>
        <sz val="10"/>
        <rFont val="Arial Cyr"/>
        <family val="0"/>
      </rPr>
      <t xml:space="preserve"> (2012/2013 учебный год)  Вторник </t>
    </r>
    <r>
      <rPr>
        <b/>
        <sz val="10"/>
        <rFont val="Arial Cyr"/>
        <family val="0"/>
      </rPr>
      <t>13.40-20.05</t>
    </r>
    <r>
      <rPr>
        <sz val="10"/>
        <rFont val="Arial Cyr"/>
        <family val="0"/>
      </rPr>
      <t xml:space="preserve"> аудитория 3805</t>
    </r>
  </si>
  <si>
    <t>http://socsfera.narod.ru/xls/f502_2012.xls</t>
  </si>
  <si>
    <t>Анисимова Ольга Валерьевна</t>
  </si>
  <si>
    <t>Багиров Самир Азим оглы</t>
  </si>
  <si>
    <t>Дусеева Анна Игоревна</t>
  </si>
  <si>
    <t>Жиганшина Светлана Олеговна</t>
  </si>
  <si>
    <t>Латышева Оксана Владимировна</t>
  </si>
  <si>
    <t>Олейник Кристина Владимировна</t>
  </si>
  <si>
    <t>Рассадкин Алексей Игоревич</t>
  </si>
  <si>
    <t>Селезнев Владислав Дмитриевич</t>
  </si>
  <si>
    <t>Хазова Яна  Андреевна</t>
  </si>
  <si>
    <t>Чилингарян Лилит Артуровна</t>
  </si>
  <si>
    <t>Чистов Денис Игоревич</t>
  </si>
  <si>
    <t>Шаромова Анастасия Александровна</t>
  </si>
  <si>
    <t>Качина (Омельченко) Виктория Борисовна</t>
  </si>
  <si>
    <t>fo-302@ya.ru</t>
  </si>
  <si>
    <t>б/о</t>
  </si>
  <si>
    <t>i</t>
  </si>
  <si>
    <r>
      <t>Итого</t>
    </r>
    <r>
      <rPr>
        <sz val="7"/>
        <rFont val="Arial Cyr"/>
        <family val="0"/>
      </rPr>
      <t xml:space="preserve"> посещение занятий </t>
    </r>
    <r>
      <rPr>
        <b/>
        <sz val="7"/>
        <rFont val="Arial Cyr"/>
        <family val="0"/>
      </rPr>
      <t>(max=8*4=32)</t>
    </r>
  </si>
  <si>
    <t>Жиронкин Александр Александрович</t>
  </si>
  <si>
    <t>трансферты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</si>
</sst>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00"/>
  </numFmts>
  <fonts count="5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sz val="6"/>
      <name val="Arial Cyr"/>
      <family val="0"/>
    </font>
    <font>
      <sz val="6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6"/>
      <color indexed="10"/>
      <name val="Arial Cyr"/>
      <family val="0"/>
    </font>
    <font>
      <sz val="5"/>
      <name val="Arial Cyr"/>
      <family val="0"/>
    </font>
    <font>
      <u val="single"/>
      <sz val="10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/>
    </xf>
    <xf numFmtId="2" fontId="3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right"/>
    </xf>
    <xf numFmtId="0" fontId="9" fillId="0" borderId="0" xfId="0" applyFont="1" applyAlignment="1">
      <alignment textRotation="255"/>
    </xf>
    <xf numFmtId="0" fontId="10" fillId="0" borderId="0" xfId="42" applyAlignment="1" applyProtection="1">
      <alignment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1" fontId="4" fillId="0" borderId="1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1" fontId="0" fillId="0" borderId="10" xfId="0" applyNumberFormat="1" applyBorder="1" applyAlignment="1">
      <alignment horizontal="right"/>
    </xf>
    <xf numFmtId="1" fontId="0" fillId="33" borderId="10" xfId="0" applyNumberFormat="1" applyFill="1" applyBorder="1" applyAlignment="1">
      <alignment horizontal="right"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33" borderId="10" xfId="0" applyNumberFormat="1" applyFill="1" applyBorder="1" applyAlignment="1">
      <alignment/>
    </xf>
    <xf numFmtId="0" fontId="14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/>
    </xf>
    <xf numFmtId="1" fontId="5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16" fillId="34" borderId="10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csfera.narod.ru/xls/f502_2012.xls" TargetMode="External" /><Relationship Id="rId2" Type="http://schemas.openxmlformats.org/officeDocument/2006/relationships/hyperlink" Target="mailto:fo-302@ya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9"/>
  <sheetViews>
    <sheetView tabSelected="1" zoomScale="85" zoomScaleNormal="85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3" sqref="AF3"/>
    </sheetView>
  </sheetViews>
  <sheetFormatPr defaultColWidth="9.00390625" defaultRowHeight="12.75"/>
  <cols>
    <col min="1" max="1" width="3.625" style="0" customWidth="1"/>
    <col min="2" max="2" width="38.625" style="0" customWidth="1"/>
    <col min="3" max="4" width="2.50390625" style="0" customWidth="1"/>
    <col min="5" max="7" width="2.375" style="0" customWidth="1"/>
    <col min="8" max="10" width="2.50390625" style="0" customWidth="1"/>
    <col min="11" max="16" width="2.375" style="0" customWidth="1"/>
    <col min="17" max="17" width="2.375" style="0" hidden="1" customWidth="1"/>
    <col min="18" max="21" width="2.375" style="0" customWidth="1"/>
    <col min="22" max="22" width="5.00390625" style="0" customWidth="1"/>
    <col min="23" max="23" width="5.00390625" style="1" customWidth="1"/>
    <col min="24" max="24" width="3.875" style="0" customWidth="1"/>
    <col min="25" max="25" width="5.00390625" style="1" customWidth="1"/>
    <col min="26" max="26" width="3.875" style="0" customWidth="1"/>
    <col min="27" max="27" width="5.375" style="0" customWidth="1"/>
    <col min="28" max="28" width="5.00390625" style="1" customWidth="1"/>
    <col min="29" max="29" width="4.00390625" style="0" customWidth="1"/>
    <col min="30" max="30" width="4.375" style="0" customWidth="1"/>
    <col min="31" max="31" width="5.625" style="0" hidden="1" customWidth="1"/>
    <col min="32" max="32" width="4.375" style="0" customWidth="1"/>
    <col min="33" max="33" width="5.375" style="0" customWidth="1"/>
    <col min="34" max="34" width="4.875" style="0" customWidth="1"/>
    <col min="35" max="35" width="5.50390625" style="0" customWidth="1"/>
    <col min="36" max="36" width="3.625" style="0" customWidth="1"/>
    <col min="37" max="37" width="3.00390625" style="0" customWidth="1"/>
    <col min="38" max="38" width="3.50390625" style="0" hidden="1" customWidth="1"/>
    <col min="39" max="39" width="4.25390625" style="0" customWidth="1"/>
    <col min="40" max="40" width="4.00390625" style="0" customWidth="1"/>
  </cols>
  <sheetData>
    <row r="1" spans="2:249" ht="12.75">
      <c r="B1" s="11" t="s">
        <v>21</v>
      </c>
      <c r="W1" s="12"/>
      <c r="X1" s="11"/>
      <c r="Y1" s="12" t="s">
        <v>5</v>
      </c>
      <c r="Z1" s="11"/>
      <c r="AA1" s="11">
        <f>30+2+20+10+10+2+10</f>
        <v>84</v>
      </c>
      <c r="AB1" s="12" t="s">
        <v>6</v>
      </c>
      <c r="AC1" s="13">
        <f>$AA$1*0.85</f>
        <v>71.39999999999999</v>
      </c>
      <c r="AF1" s="12" t="s">
        <v>14</v>
      </c>
      <c r="AH1" s="13">
        <f>$AA$1*0.75</f>
        <v>63</v>
      </c>
      <c r="AI1" s="12"/>
      <c r="AJ1" s="1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</row>
    <row r="2" spans="1:249" ht="12.75" customHeight="1">
      <c r="A2" s="2"/>
      <c r="B2" s="2"/>
      <c r="C2" s="61" t="s">
        <v>15</v>
      </c>
      <c r="D2" s="62"/>
      <c r="E2" s="63"/>
      <c r="F2" s="63"/>
      <c r="G2" s="64"/>
      <c r="H2" s="61" t="s">
        <v>16</v>
      </c>
      <c r="I2" s="62"/>
      <c r="J2" s="62"/>
      <c r="K2" s="62"/>
      <c r="L2" s="67"/>
      <c r="M2" s="61" t="s">
        <v>17</v>
      </c>
      <c r="N2" s="62"/>
      <c r="O2" s="62"/>
      <c r="P2" s="62"/>
      <c r="Q2" s="67"/>
      <c r="R2" s="61" t="s">
        <v>18</v>
      </c>
      <c r="S2" s="62"/>
      <c r="T2" s="62"/>
      <c r="U2" s="63"/>
      <c r="V2" s="68" t="s">
        <v>39</v>
      </c>
      <c r="W2" s="54" t="s">
        <v>7</v>
      </c>
      <c r="X2" s="55"/>
      <c r="Y2" s="55"/>
      <c r="Z2" s="55"/>
      <c r="AA2" s="56"/>
      <c r="AB2" s="3"/>
      <c r="AC2" s="65" t="s">
        <v>2</v>
      </c>
      <c r="AD2" s="55"/>
      <c r="AE2" s="55"/>
      <c r="AF2" s="55"/>
      <c r="AG2" s="66"/>
      <c r="AH2" s="70" t="s">
        <v>9</v>
      </c>
      <c r="AI2" s="57" t="s">
        <v>19</v>
      </c>
      <c r="AJ2" s="58" t="s">
        <v>11</v>
      </c>
      <c r="AK2" s="59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</row>
    <row r="3" spans="1:249" ht="74.25" customHeight="1">
      <c r="A3" s="51"/>
      <c r="B3" s="51" t="s">
        <v>0</v>
      </c>
      <c r="C3" s="48">
        <v>4</v>
      </c>
      <c r="D3" s="36">
        <v>11</v>
      </c>
      <c r="E3" s="7">
        <v>18</v>
      </c>
      <c r="F3" s="7">
        <v>25</v>
      </c>
      <c r="G3" s="7"/>
      <c r="H3" s="7">
        <v>2</v>
      </c>
      <c r="I3" s="7">
        <v>9</v>
      </c>
      <c r="J3" s="7">
        <v>16</v>
      </c>
      <c r="K3" s="7">
        <v>23</v>
      </c>
      <c r="L3" s="7">
        <v>30</v>
      </c>
      <c r="M3" s="7">
        <v>6</v>
      </c>
      <c r="N3" s="7">
        <v>13</v>
      </c>
      <c r="O3" s="7">
        <v>20</v>
      </c>
      <c r="P3" s="7">
        <v>27</v>
      </c>
      <c r="Q3" s="7">
        <v>0</v>
      </c>
      <c r="R3" s="7">
        <v>4</v>
      </c>
      <c r="S3" s="7">
        <v>11</v>
      </c>
      <c r="T3" s="7">
        <v>18</v>
      </c>
      <c r="U3" s="7">
        <v>25</v>
      </c>
      <c r="V3" s="69"/>
      <c r="W3" s="9" t="s">
        <v>4</v>
      </c>
      <c r="X3" s="4" t="s">
        <v>8</v>
      </c>
      <c r="Y3" s="9" t="s">
        <v>4</v>
      </c>
      <c r="Z3" s="4" t="s">
        <v>8</v>
      </c>
      <c r="AA3" s="8" t="s">
        <v>10</v>
      </c>
      <c r="AB3" s="8" t="s">
        <v>20</v>
      </c>
      <c r="AC3" s="4" t="s">
        <v>3</v>
      </c>
      <c r="AD3" s="4" t="s">
        <v>13</v>
      </c>
      <c r="AE3" s="4" t="s">
        <v>1</v>
      </c>
      <c r="AF3" s="17" t="s">
        <v>41</v>
      </c>
      <c r="AG3" s="8" t="s">
        <v>10</v>
      </c>
      <c r="AH3" s="71"/>
      <c r="AI3" s="57"/>
      <c r="AJ3" s="60"/>
      <c r="AK3" s="59"/>
      <c r="AL3" s="19" t="s">
        <v>12</v>
      </c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</row>
    <row r="4" spans="1:249" ht="12.75">
      <c r="A4" s="2">
        <v>1</v>
      </c>
      <c r="B4" s="37" t="s">
        <v>23</v>
      </c>
      <c r="C4" s="49">
        <v>4</v>
      </c>
      <c r="D4" s="16">
        <v>4</v>
      </c>
      <c r="E4" s="15"/>
      <c r="F4" s="15">
        <v>4</v>
      </c>
      <c r="G4" s="15"/>
      <c r="H4" s="15"/>
      <c r="I4" s="16">
        <v>4</v>
      </c>
      <c r="J4" s="34"/>
      <c r="K4" s="15"/>
      <c r="L4" s="34">
        <v>4</v>
      </c>
      <c r="M4" s="34"/>
      <c r="N4" s="15">
        <v>4</v>
      </c>
      <c r="O4" s="15"/>
      <c r="P4" s="15">
        <v>4</v>
      </c>
      <c r="Q4" s="15"/>
      <c r="R4" s="34"/>
      <c r="S4" s="15">
        <v>4</v>
      </c>
      <c r="T4" s="15"/>
      <c r="U4" s="15"/>
      <c r="V4" s="2">
        <f aca="true" t="shared" si="0" ref="V4:V33">SUM(C4:U4)</f>
        <v>32</v>
      </c>
      <c r="W4" s="41">
        <v>33</v>
      </c>
      <c r="X4" s="2">
        <v>10</v>
      </c>
      <c r="Y4" s="41">
        <v>44</v>
      </c>
      <c r="Z4" s="2">
        <v>10</v>
      </c>
      <c r="AA4" s="2">
        <f>SUM(Z4+X4)</f>
        <v>20</v>
      </c>
      <c r="AB4" s="29"/>
      <c r="AC4" s="31">
        <f>4+1+2+0</f>
        <v>7</v>
      </c>
      <c r="AD4" s="2">
        <v>5.5</v>
      </c>
      <c r="AE4" s="2"/>
      <c r="AF4" s="18"/>
      <c r="AG4" s="2">
        <f>SUM(AC4:AD4)</f>
        <v>12.5</v>
      </c>
      <c r="AH4" s="2"/>
      <c r="AI4" s="6">
        <f aca="true" t="shared" si="1" ref="AI4:AI33">V4+AA4+AB4+AG4+AH4</f>
        <v>64.5</v>
      </c>
      <c r="AJ4" t="str">
        <f aca="true" t="shared" si="2" ref="AJ4:AJ19">IF(AI4&gt;=AL4*0.85,5,IF(AI4&gt;=AL4*0.75,"зачтено",IF(AI4&gt;=AL4*0.6,"не зачтено","не зачтено")))</f>
        <v>зачтено</v>
      </c>
      <c r="AL4" s="43">
        <f>$AA$1</f>
        <v>84</v>
      </c>
      <c r="AM4" s="44"/>
      <c r="AN4" s="44">
        <f>IF(AI4&gt;=$AH$1,1,0)</f>
        <v>1</v>
      </c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27" customFormat="1" ht="12.75">
      <c r="A5" s="21">
        <f>A4+1</f>
        <v>2</v>
      </c>
      <c r="B5" s="38" t="s">
        <v>24</v>
      </c>
      <c r="C5" s="50"/>
      <c r="D5" s="23"/>
      <c r="E5" s="22"/>
      <c r="F5" s="22"/>
      <c r="G5" s="22"/>
      <c r="H5" s="22"/>
      <c r="I5" s="23">
        <v>4</v>
      </c>
      <c r="J5" s="35"/>
      <c r="K5" s="21" t="s">
        <v>38</v>
      </c>
      <c r="L5" s="47">
        <v>4</v>
      </c>
      <c r="M5" s="35"/>
      <c r="N5" s="22">
        <v>0</v>
      </c>
      <c r="O5" s="22"/>
      <c r="P5" s="22">
        <v>2</v>
      </c>
      <c r="Q5" s="22"/>
      <c r="R5" s="35"/>
      <c r="S5" s="22">
        <v>4</v>
      </c>
      <c r="T5" s="22"/>
      <c r="U5" s="22"/>
      <c r="V5" s="21">
        <f t="shared" si="0"/>
        <v>14</v>
      </c>
      <c r="W5" s="42">
        <v>24</v>
      </c>
      <c r="X5" s="21">
        <v>8</v>
      </c>
      <c r="Y5" s="42"/>
      <c r="Z5" s="21"/>
      <c r="AA5" s="21">
        <f>SUM(Z5+X5)</f>
        <v>8</v>
      </c>
      <c r="AB5" s="30"/>
      <c r="AC5" s="32">
        <f>2+1+1+0+0</f>
        <v>4</v>
      </c>
      <c r="AD5" s="21">
        <v>5.5</v>
      </c>
      <c r="AE5" s="21"/>
      <c r="AF5" s="25"/>
      <c r="AG5" s="21">
        <f>SUM(AC5:AD5)</f>
        <v>9.5</v>
      </c>
      <c r="AH5" s="21"/>
      <c r="AI5" s="26">
        <f t="shared" si="1"/>
        <v>31.5</v>
      </c>
      <c r="AJ5" s="27" t="str">
        <f t="shared" si="2"/>
        <v>не зачтено</v>
      </c>
      <c r="AL5" s="43">
        <f aca="true" t="shared" si="3" ref="AL5:AL37">$AA$1</f>
        <v>84</v>
      </c>
      <c r="AM5" s="44"/>
      <c r="AN5" s="44">
        <f aca="true" t="shared" si="4" ref="AN5:AN21">IF(AI5&gt;=$AH$1,1,0)</f>
        <v>0</v>
      </c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</row>
    <row r="6" spans="1:249" ht="12.75">
      <c r="A6" s="2">
        <f aca="true" t="shared" si="5" ref="A6:A37">A5+1</f>
        <v>3</v>
      </c>
      <c r="B6" s="37" t="s">
        <v>25</v>
      </c>
      <c r="C6" s="49">
        <v>4</v>
      </c>
      <c r="D6" s="16">
        <v>4</v>
      </c>
      <c r="E6" s="15"/>
      <c r="F6" s="15">
        <v>4</v>
      </c>
      <c r="G6" s="15"/>
      <c r="H6" s="15"/>
      <c r="I6" s="16">
        <v>4</v>
      </c>
      <c r="J6" s="34"/>
      <c r="K6" s="15"/>
      <c r="L6" s="34">
        <v>4</v>
      </c>
      <c r="M6" s="34"/>
      <c r="N6" s="15">
        <v>4</v>
      </c>
      <c r="O6" s="15"/>
      <c r="P6" s="15">
        <v>4</v>
      </c>
      <c r="Q6" s="15"/>
      <c r="R6" s="34"/>
      <c r="S6" s="15">
        <v>4</v>
      </c>
      <c r="T6" s="15"/>
      <c r="U6" s="15"/>
      <c r="V6" s="2">
        <f t="shared" si="0"/>
        <v>32</v>
      </c>
      <c r="W6" s="41">
        <v>23</v>
      </c>
      <c r="X6" s="2">
        <v>10</v>
      </c>
      <c r="Y6" s="41">
        <v>52</v>
      </c>
      <c r="Z6" s="2">
        <v>10</v>
      </c>
      <c r="AA6" s="2">
        <f aca="true" t="shared" si="6" ref="AA6:AA37">SUM(Z6+X6)</f>
        <v>20</v>
      </c>
      <c r="AB6" s="29"/>
      <c r="AC6" s="31">
        <f>2+1+1.5+1.5+2</f>
        <v>8</v>
      </c>
      <c r="AD6" s="2">
        <v>9</v>
      </c>
      <c r="AE6" s="2"/>
      <c r="AF6" s="18"/>
      <c r="AG6" s="2">
        <f aca="true" t="shared" si="7" ref="AG6:AG22">SUM(AC6:AD6)</f>
        <v>17</v>
      </c>
      <c r="AH6" s="2">
        <v>10</v>
      </c>
      <c r="AI6" s="6">
        <f t="shared" si="1"/>
        <v>79</v>
      </c>
      <c r="AJ6">
        <f t="shared" si="2"/>
        <v>5</v>
      </c>
      <c r="AL6" s="43">
        <f t="shared" si="3"/>
        <v>84</v>
      </c>
      <c r="AM6" s="44"/>
      <c r="AN6" s="44">
        <f t="shared" si="4"/>
        <v>1</v>
      </c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249" s="27" customFormat="1" ht="12.75">
      <c r="A7" s="21">
        <f t="shared" si="5"/>
        <v>4</v>
      </c>
      <c r="B7" s="38" t="s">
        <v>26</v>
      </c>
      <c r="C7" s="50">
        <v>4</v>
      </c>
      <c r="D7" s="22">
        <v>4</v>
      </c>
      <c r="E7" s="22"/>
      <c r="F7" s="22">
        <v>4</v>
      </c>
      <c r="G7" s="22"/>
      <c r="H7" s="22"/>
      <c r="I7" s="23">
        <v>4</v>
      </c>
      <c r="J7" s="35"/>
      <c r="K7" s="22"/>
      <c r="L7" s="47">
        <v>4</v>
      </c>
      <c r="M7" s="35"/>
      <c r="N7" s="22">
        <v>4</v>
      </c>
      <c r="O7" s="22"/>
      <c r="P7" s="22">
        <v>4</v>
      </c>
      <c r="Q7" s="22"/>
      <c r="R7" s="35"/>
      <c r="S7" s="22">
        <v>4</v>
      </c>
      <c r="T7" s="22"/>
      <c r="U7" s="22"/>
      <c r="V7" s="21">
        <f t="shared" si="0"/>
        <v>32</v>
      </c>
      <c r="W7" s="42">
        <v>20</v>
      </c>
      <c r="X7" s="21">
        <v>10</v>
      </c>
      <c r="Y7" s="42">
        <v>58</v>
      </c>
      <c r="Z7" s="21">
        <v>10</v>
      </c>
      <c r="AA7" s="21">
        <f t="shared" si="6"/>
        <v>20</v>
      </c>
      <c r="AB7" s="30">
        <f>2.5+1</f>
        <v>3.5</v>
      </c>
      <c r="AC7" s="32">
        <f>2+2+2+2+2</f>
        <v>10</v>
      </c>
      <c r="AD7" s="21">
        <v>8.5</v>
      </c>
      <c r="AE7" s="21"/>
      <c r="AF7" s="25"/>
      <c r="AG7" s="21">
        <f t="shared" si="7"/>
        <v>18.5</v>
      </c>
      <c r="AH7" s="21"/>
      <c r="AI7" s="26">
        <f t="shared" si="1"/>
        <v>74</v>
      </c>
      <c r="AJ7" s="27">
        <f t="shared" si="2"/>
        <v>5</v>
      </c>
      <c r="AL7" s="43">
        <f t="shared" si="3"/>
        <v>84</v>
      </c>
      <c r="AM7" s="44"/>
      <c r="AN7" s="44">
        <f t="shared" si="4"/>
        <v>1</v>
      </c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  <c r="IK7" s="44"/>
      <c r="IL7" s="44"/>
      <c r="IM7" s="44"/>
      <c r="IN7" s="44"/>
      <c r="IO7" s="44"/>
    </row>
    <row r="8" spans="1:249" ht="12.75">
      <c r="A8" s="2">
        <f t="shared" si="5"/>
        <v>5</v>
      </c>
      <c r="B8" s="37" t="s">
        <v>40</v>
      </c>
      <c r="C8" s="49"/>
      <c r="D8" s="16"/>
      <c r="E8" s="15"/>
      <c r="F8" s="15"/>
      <c r="G8" s="15"/>
      <c r="H8" s="15"/>
      <c r="I8" s="16">
        <v>0</v>
      </c>
      <c r="J8" s="34"/>
      <c r="K8" s="15"/>
      <c r="L8" s="34">
        <v>0</v>
      </c>
      <c r="M8" s="34"/>
      <c r="N8" s="15"/>
      <c r="O8" s="15"/>
      <c r="P8" s="15">
        <v>0</v>
      </c>
      <c r="Q8" s="15"/>
      <c r="R8" s="34"/>
      <c r="S8" s="15">
        <v>4</v>
      </c>
      <c r="T8" s="15"/>
      <c r="U8" s="15"/>
      <c r="V8" s="2">
        <f t="shared" si="0"/>
        <v>4</v>
      </c>
      <c r="W8" s="41"/>
      <c r="X8" s="2"/>
      <c r="Y8" s="41"/>
      <c r="Z8" s="2"/>
      <c r="AA8" s="2">
        <f t="shared" si="6"/>
        <v>0</v>
      </c>
      <c r="AB8" s="29"/>
      <c r="AC8" s="31"/>
      <c r="AD8" s="2">
        <v>7</v>
      </c>
      <c r="AE8" s="2"/>
      <c r="AF8" s="18"/>
      <c r="AG8" s="2">
        <f t="shared" si="7"/>
        <v>7</v>
      </c>
      <c r="AH8" s="2"/>
      <c r="AI8" s="6">
        <f t="shared" si="1"/>
        <v>11</v>
      </c>
      <c r="AJ8" t="str">
        <f t="shared" si="2"/>
        <v>не зачтено</v>
      </c>
      <c r="AL8" s="43">
        <f t="shared" si="3"/>
        <v>84</v>
      </c>
      <c r="AM8" s="44"/>
      <c r="AN8" s="44">
        <f t="shared" si="4"/>
        <v>0</v>
      </c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</row>
    <row r="9" spans="1:249" s="27" customFormat="1" ht="12.75">
      <c r="A9" s="21">
        <f t="shared" si="5"/>
        <v>6</v>
      </c>
      <c r="B9" s="38" t="s">
        <v>35</v>
      </c>
      <c r="C9" s="50">
        <v>4</v>
      </c>
      <c r="D9" s="23">
        <v>4</v>
      </c>
      <c r="E9" s="22"/>
      <c r="F9" s="22"/>
      <c r="G9" s="22"/>
      <c r="H9" s="22"/>
      <c r="I9" s="23">
        <v>4</v>
      </c>
      <c r="J9" s="35"/>
      <c r="K9" s="22"/>
      <c r="L9" s="47">
        <v>4</v>
      </c>
      <c r="M9" s="35"/>
      <c r="N9" s="22">
        <v>4</v>
      </c>
      <c r="O9" s="22"/>
      <c r="P9" s="22">
        <v>4</v>
      </c>
      <c r="Q9" s="22"/>
      <c r="R9" s="35"/>
      <c r="S9" s="22">
        <v>4</v>
      </c>
      <c r="T9" s="22"/>
      <c r="U9" s="22"/>
      <c r="V9" s="21">
        <f t="shared" si="0"/>
        <v>28</v>
      </c>
      <c r="W9" s="42">
        <v>9</v>
      </c>
      <c r="X9" s="21">
        <v>6</v>
      </c>
      <c r="Y9" s="42">
        <v>58</v>
      </c>
      <c r="Z9" s="21">
        <v>10</v>
      </c>
      <c r="AA9" s="21">
        <f t="shared" si="6"/>
        <v>16</v>
      </c>
      <c r="AB9" s="30"/>
      <c r="AC9" s="32">
        <f>2+2+2+0.5+1.5</f>
        <v>8</v>
      </c>
      <c r="AD9" s="21">
        <v>7</v>
      </c>
      <c r="AE9" s="21"/>
      <c r="AF9" s="25"/>
      <c r="AG9" s="21">
        <f t="shared" si="7"/>
        <v>15</v>
      </c>
      <c r="AH9" s="21">
        <v>10</v>
      </c>
      <c r="AI9" s="26">
        <f t="shared" si="1"/>
        <v>69</v>
      </c>
      <c r="AJ9" s="27" t="str">
        <f t="shared" si="2"/>
        <v>зачтено</v>
      </c>
      <c r="AL9" s="43">
        <f t="shared" si="3"/>
        <v>84</v>
      </c>
      <c r="AM9" s="44"/>
      <c r="AN9" s="44">
        <f t="shared" si="4"/>
        <v>1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</row>
    <row r="10" spans="1:249" ht="12.75">
      <c r="A10" s="2">
        <f t="shared" si="5"/>
        <v>7</v>
      </c>
      <c r="B10" s="37" t="s">
        <v>27</v>
      </c>
      <c r="C10" s="49">
        <v>4</v>
      </c>
      <c r="D10" s="16">
        <v>4</v>
      </c>
      <c r="E10" s="15"/>
      <c r="F10" s="15">
        <v>4</v>
      </c>
      <c r="G10" s="15"/>
      <c r="H10" s="15"/>
      <c r="I10" s="16">
        <v>4</v>
      </c>
      <c r="J10" s="34"/>
      <c r="K10" s="15"/>
      <c r="L10" s="34">
        <v>4</v>
      </c>
      <c r="M10" s="34"/>
      <c r="N10" s="15">
        <v>4</v>
      </c>
      <c r="O10" s="15"/>
      <c r="P10" s="15">
        <v>4</v>
      </c>
      <c r="Q10" s="15"/>
      <c r="R10" s="34"/>
      <c r="S10" s="15">
        <v>4</v>
      </c>
      <c r="T10" s="15"/>
      <c r="U10" s="15"/>
      <c r="V10" s="2">
        <f t="shared" si="0"/>
        <v>32</v>
      </c>
      <c r="W10" s="41">
        <v>10</v>
      </c>
      <c r="X10" s="2">
        <v>7</v>
      </c>
      <c r="Y10" s="41">
        <v>49</v>
      </c>
      <c r="Z10" s="2">
        <v>10</v>
      </c>
      <c r="AA10" s="2">
        <f t="shared" si="6"/>
        <v>17</v>
      </c>
      <c r="AB10" s="29"/>
      <c r="AC10" s="31">
        <f>2+2+0+0+0</f>
        <v>4</v>
      </c>
      <c r="AD10" s="2">
        <v>4</v>
      </c>
      <c r="AE10" s="2"/>
      <c r="AF10" s="18"/>
      <c r="AG10" s="2">
        <f t="shared" si="7"/>
        <v>8</v>
      </c>
      <c r="AH10" s="2">
        <v>10</v>
      </c>
      <c r="AI10" s="6">
        <f t="shared" si="1"/>
        <v>67</v>
      </c>
      <c r="AJ10" t="str">
        <f t="shared" si="2"/>
        <v>зачтено</v>
      </c>
      <c r="AL10" s="43">
        <f t="shared" si="3"/>
        <v>84</v>
      </c>
      <c r="AM10" s="44"/>
      <c r="AN10" s="44">
        <f t="shared" si="4"/>
        <v>1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</row>
    <row r="11" spans="1:249" s="27" customFormat="1" ht="12.75">
      <c r="A11" s="21">
        <f t="shared" si="5"/>
        <v>8</v>
      </c>
      <c r="B11" s="38" t="s">
        <v>28</v>
      </c>
      <c r="C11" s="50">
        <v>4</v>
      </c>
      <c r="D11" s="23">
        <v>4</v>
      </c>
      <c r="E11" s="22"/>
      <c r="F11" s="22">
        <v>4</v>
      </c>
      <c r="G11" s="22"/>
      <c r="H11" s="22"/>
      <c r="I11" s="23">
        <v>4</v>
      </c>
      <c r="J11" s="35"/>
      <c r="K11" s="22"/>
      <c r="L11" s="47">
        <v>4</v>
      </c>
      <c r="M11" s="35"/>
      <c r="N11" s="22">
        <v>4</v>
      </c>
      <c r="O11" s="22"/>
      <c r="P11" s="22">
        <v>4</v>
      </c>
      <c r="Q11" s="22"/>
      <c r="R11" s="35"/>
      <c r="S11" s="22">
        <v>4</v>
      </c>
      <c r="T11" s="22"/>
      <c r="U11" s="22"/>
      <c r="V11" s="21">
        <f t="shared" si="0"/>
        <v>32</v>
      </c>
      <c r="W11" s="42">
        <v>32</v>
      </c>
      <c r="X11" s="21">
        <v>10</v>
      </c>
      <c r="Y11" s="42">
        <v>44</v>
      </c>
      <c r="Z11" s="21">
        <v>10</v>
      </c>
      <c r="AA11" s="21">
        <f t="shared" si="6"/>
        <v>20</v>
      </c>
      <c r="AB11" s="30"/>
      <c r="AC11" s="32">
        <f>4+1.5+1+1.5</f>
        <v>8</v>
      </c>
      <c r="AD11" s="21">
        <v>5</v>
      </c>
      <c r="AE11" s="21"/>
      <c r="AF11" s="25"/>
      <c r="AG11" s="21">
        <f t="shared" si="7"/>
        <v>13</v>
      </c>
      <c r="AH11" s="21"/>
      <c r="AI11" s="26">
        <f t="shared" si="1"/>
        <v>65</v>
      </c>
      <c r="AJ11" s="27" t="str">
        <f t="shared" si="2"/>
        <v>зачтено</v>
      </c>
      <c r="AL11" s="43">
        <f t="shared" si="3"/>
        <v>84</v>
      </c>
      <c r="AM11" s="44"/>
      <c r="AN11" s="44">
        <f t="shared" si="4"/>
        <v>1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</row>
    <row r="12" spans="1:249" ht="12.75">
      <c r="A12" s="2">
        <f t="shared" si="5"/>
        <v>9</v>
      </c>
      <c r="B12" s="37" t="s">
        <v>29</v>
      </c>
      <c r="C12" s="49">
        <v>4</v>
      </c>
      <c r="D12" s="16">
        <v>4</v>
      </c>
      <c r="E12" s="15"/>
      <c r="F12" s="15">
        <v>4</v>
      </c>
      <c r="G12" s="15"/>
      <c r="H12" s="15"/>
      <c r="I12" s="16">
        <v>4</v>
      </c>
      <c r="J12" s="34"/>
      <c r="K12" s="15"/>
      <c r="L12" s="34">
        <v>4</v>
      </c>
      <c r="M12" s="34"/>
      <c r="N12" s="15">
        <v>4</v>
      </c>
      <c r="O12" s="15"/>
      <c r="P12" s="15">
        <v>4</v>
      </c>
      <c r="Q12" s="15"/>
      <c r="R12" s="34"/>
      <c r="S12" s="15">
        <v>4</v>
      </c>
      <c r="T12" s="15"/>
      <c r="U12" s="15"/>
      <c r="V12" s="2">
        <f t="shared" si="0"/>
        <v>32</v>
      </c>
      <c r="W12" s="41">
        <v>11</v>
      </c>
      <c r="X12" s="2">
        <v>10</v>
      </c>
      <c r="Y12" s="41">
        <v>30</v>
      </c>
      <c r="Z12" s="2">
        <v>9</v>
      </c>
      <c r="AA12" s="2">
        <f t="shared" si="6"/>
        <v>19</v>
      </c>
      <c r="AB12" s="29"/>
      <c r="AC12" s="31">
        <f>2+2+2+2+1</f>
        <v>9</v>
      </c>
      <c r="AD12" s="2">
        <v>6</v>
      </c>
      <c r="AE12" s="2"/>
      <c r="AF12" s="18"/>
      <c r="AG12" s="2">
        <f t="shared" si="7"/>
        <v>15</v>
      </c>
      <c r="AH12" s="2">
        <v>6</v>
      </c>
      <c r="AI12" s="6">
        <f t="shared" si="1"/>
        <v>72</v>
      </c>
      <c r="AJ12">
        <f t="shared" si="2"/>
        <v>5</v>
      </c>
      <c r="AL12" s="43">
        <f t="shared" si="3"/>
        <v>84</v>
      </c>
      <c r="AM12" s="44"/>
      <c r="AN12" s="44">
        <f t="shared" si="4"/>
        <v>1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s="27" customFormat="1" ht="12.75">
      <c r="A13" s="21">
        <f t="shared" si="5"/>
        <v>10</v>
      </c>
      <c r="B13" s="53" t="s">
        <v>30</v>
      </c>
      <c r="C13" s="50"/>
      <c r="D13" s="23"/>
      <c r="E13" s="21"/>
      <c r="F13" s="21"/>
      <c r="G13" s="22"/>
      <c r="H13" s="22"/>
      <c r="I13" s="23">
        <v>0</v>
      </c>
      <c r="J13" s="35"/>
      <c r="K13" s="22"/>
      <c r="L13" s="47">
        <v>0</v>
      </c>
      <c r="M13" s="35"/>
      <c r="N13" s="22"/>
      <c r="O13" s="22"/>
      <c r="P13" s="22">
        <v>0</v>
      </c>
      <c r="Q13" s="22"/>
      <c r="R13" s="35"/>
      <c r="S13" s="22"/>
      <c r="T13" s="22"/>
      <c r="U13" s="22"/>
      <c r="V13" s="21">
        <f t="shared" si="0"/>
        <v>0</v>
      </c>
      <c r="W13" s="42"/>
      <c r="X13" s="21"/>
      <c r="Y13" s="42"/>
      <c r="Z13" s="21"/>
      <c r="AA13" s="21">
        <f t="shared" si="6"/>
        <v>0</v>
      </c>
      <c r="AB13" s="30"/>
      <c r="AC13" s="32"/>
      <c r="AD13" s="21"/>
      <c r="AE13" s="21"/>
      <c r="AF13" s="25"/>
      <c r="AG13" s="21">
        <f t="shared" si="7"/>
        <v>0</v>
      </c>
      <c r="AH13" s="21"/>
      <c r="AI13" s="26">
        <f t="shared" si="1"/>
        <v>0</v>
      </c>
      <c r="AJ13" s="27" t="str">
        <f t="shared" si="2"/>
        <v>не зачтено</v>
      </c>
      <c r="AL13" s="43">
        <f t="shared" si="3"/>
        <v>84</v>
      </c>
      <c r="AM13" s="44"/>
      <c r="AN13" s="44">
        <f t="shared" si="4"/>
        <v>0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12.75">
      <c r="A14" s="2">
        <f t="shared" si="5"/>
        <v>11</v>
      </c>
      <c r="B14" s="37" t="s">
        <v>31</v>
      </c>
      <c r="C14" s="49">
        <v>4</v>
      </c>
      <c r="D14" s="52" t="s">
        <v>37</v>
      </c>
      <c r="E14" s="15"/>
      <c r="F14" s="15"/>
      <c r="G14" s="15"/>
      <c r="H14" s="15"/>
      <c r="I14" s="16">
        <f>4-1.5</f>
        <v>2.5</v>
      </c>
      <c r="J14" s="34"/>
      <c r="K14" s="15"/>
      <c r="L14" s="34">
        <v>3</v>
      </c>
      <c r="M14" s="34"/>
      <c r="N14" s="15">
        <v>4</v>
      </c>
      <c r="O14" s="15"/>
      <c r="P14" s="15"/>
      <c r="Q14" s="15"/>
      <c r="R14" s="34">
        <v>4</v>
      </c>
      <c r="S14" s="15">
        <v>4</v>
      </c>
      <c r="T14" s="15"/>
      <c r="U14" s="15"/>
      <c r="V14" s="2">
        <f t="shared" si="0"/>
        <v>21.5</v>
      </c>
      <c r="W14" s="41">
        <v>35</v>
      </c>
      <c r="X14" s="2">
        <v>10</v>
      </c>
      <c r="Y14" s="41">
        <v>47</v>
      </c>
      <c r="Z14" s="2">
        <v>10</v>
      </c>
      <c r="AA14" s="2">
        <f t="shared" si="6"/>
        <v>20</v>
      </c>
      <c r="AB14" s="29"/>
      <c r="AC14" s="31">
        <f>2+2+0+2+1</f>
        <v>7</v>
      </c>
      <c r="AD14" s="2">
        <v>7</v>
      </c>
      <c r="AE14" s="2"/>
      <c r="AF14" s="18"/>
      <c r="AG14" s="2">
        <f t="shared" si="7"/>
        <v>14</v>
      </c>
      <c r="AH14" s="2">
        <v>10</v>
      </c>
      <c r="AI14" s="6">
        <f t="shared" si="1"/>
        <v>65.5</v>
      </c>
      <c r="AJ14" t="str">
        <f t="shared" si="2"/>
        <v>зачтено</v>
      </c>
      <c r="AL14" s="43">
        <f t="shared" si="3"/>
        <v>84</v>
      </c>
      <c r="AM14" s="44"/>
      <c r="AN14" s="44">
        <f t="shared" si="4"/>
        <v>1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:249" s="27" customFormat="1" ht="12.75">
      <c r="A15" s="21">
        <f t="shared" si="5"/>
        <v>12</v>
      </c>
      <c r="B15" s="38" t="s">
        <v>32</v>
      </c>
      <c r="C15" s="50">
        <v>4</v>
      </c>
      <c r="D15" s="23">
        <v>4</v>
      </c>
      <c r="E15" s="22"/>
      <c r="F15" s="22">
        <v>4</v>
      </c>
      <c r="G15" s="22"/>
      <c r="H15" s="22"/>
      <c r="I15" s="23">
        <v>4</v>
      </c>
      <c r="J15" s="35"/>
      <c r="K15" s="22"/>
      <c r="L15" s="47">
        <v>4</v>
      </c>
      <c r="M15" s="35"/>
      <c r="N15" s="22">
        <v>4</v>
      </c>
      <c r="O15" s="22"/>
      <c r="P15" s="22">
        <v>4</v>
      </c>
      <c r="Q15" s="22"/>
      <c r="R15" s="35"/>
      <c r="S15" s="22">
        <v>4</v>
      </c>
      <c r="T15" s="22"/>
      <c r="U15" s="22"/>
      <c r="V15" s="21">
        <f t="shared" si="0"/>
        <v>32</v>
      </c>
      <c r="W15" s="42">
        <v>15</v>
      </c>
      <c r="X15" s="21">
        <v>10</v>
      </c>
      <c r="Y15" s="42">
        <v>19</v>
      </c>
      <c r="Z15" s="21">
        <v>8.5</v>
      </c>
      <c r="AA15" s="21">
        <f t="shared" si="6"/>
        <v>18.5</v>
      </c>
      <c r="AB15" s="30"/>
      <c r="AC15" s="32">
        <f>2+2+2+0.5+2</f>
        <v>8.5</v>
      </c>
      <c r="AD15" s="21">
        <v>8</v>
      </c>
      <c r="AE15" s="21"/>
      <c r="AF15" s="25"/>
      <c r="AG15" s="21">
        <f t="shared" si="7"/>
        <v>16.5</v>
      </c>
      <c r="AH15" s="21"/>
      <c r="AI15" s="26">
        <f t="shared" si="1"/>
        <v>67</v>
      </c>
      <c r="AJ15" s="27" t="str">
        <f t="shared" si="2"/>
        <v>зачтено</v>
      </c>
      <c r="AL15" s="43">
        <f t="shared" si="3"/>
        <v>84</v>
      </c>
      <c r="AM15" s="44"/>
      <c r="AN15" s="44">
        <f t="shared" si="4"/>
        <v>1</v>
      </c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:249" ht="12.75">
      <c r="A16" s="2">
        <f t="shared" si="5"/>
        <v>13</v>
      </c>
      <c r="B16" s="37" t="s">
        <v>33</v>
      </c>
      <c r="C16" s="49">
        <v>4</v>
      </c>
      <c r="D16" s="16"/>
      <c r="E16" s="15"/>
      <c r="F16" s="15">
        <v>4</v>
      </c>
      <c r="G16" s="15"/>
      <c r="H16" s="15"/>
      <c r="I16" s="16">
        <v>4</v>
      </c>
      <c r="J16" s="34"/>
      <c r="K16" s="15"/>
      <c r="L16" s="34">
        <v>3</v>
      </c>
      <c r="M16" s="34"/>
      <c r="N16" s="15">
        <v>0</v>
      </c>
      <c r="O16" s="15"/>
      <c r="P16" s="15">
        <v>0</v>
      </c>
      <c r="Q16" s="15"/>
      <c r="R16" s="34"/>
      <c r="S16" s="15">
        <v>0</v>
      </c>
      <c r="T16" s="15"/>
      <c r="U16" s="15"/>
      <c r="V16" s="2">
        <f t="shared" si="0"/>
        <v>15</v>
      </c>
      <c r="W16" s="41">
        <v>11</v>
      </c>
      <c r="X16" s="2">
        <v>10</v>
      </c>
      <c r="Y16" s="41">
        <v>64</v>
      </c>
      <c r="Z16" s="2"/>
      <c r="AA16" s="2">
        <f t="shared" si="6"/>
        <v>10</v>
      </c>
      <c r="AB16" s="29"/>
      <c r="AC16" s="31">
        <f>2+0.5+0</f>
        <v>2.5</v>
      </c>
      <c r="AD16" s="2"/>
      <c r="AE16" s="2"/>
      <c r="AF16" s="18"/>
      <c r="AG16" s="2">
        <f t="shared" si="7"/>
        <v>2.5</v>
      </c>
      <c r="AH16" s="2"/>
      <c r="AI16" s="6">
        <f t="shared" si="1"/>
        <v>27.5</v>
      </c>
      <c r="AJ16" t="str">
        <f t="shared" si="2"/>
        <v>не зачтено</v>
      </c>
      <c r="AL16" s="43">
        <f t="shared" si="3"/>
        <v>84</v>
      </c>
      <c r="AM16" s="44"/>
      <c r="AN16" s="44">
        <f t="shared" si="4"/>
        <v>0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:249" s="27" customFormat="1" ht="12.75">
      <c r="A17" s="21">
        <f t="shared" si="5"/>
        <v>14</v>
      </c>
      <c r="B17" s="38" t="s">
        <v>34</v>
      </c>
      <c r="C17" s="50">
        <v>4</v>
      </c>
      <c r="D17" s="23">
        <v>4</v>
      </c>
      <c r="E17" s="22"/>
      <c r="F17" s="22">
        <v>4</v>
      </c>
      <c r="G17" s="22"/>
      <c r="H17" s="22"/>
      <c r="I17" s="23">
        <v>4</v>
      </c>
      <c r="J17" s="35"/>
      <c r="K17" s="22"/>
      <c r="L17" s="47">
        <v>4</v>
      </c>
      <c r="M17" s="35"/>
      <c r="N17" s="22">
        <v>4</v>
      </c>
      <c r="O17" s="22"/>
      <c r="P17" s="22">
        <v>4</v>
      </c>
      <c r="Q17" s="22"/>
      <c r="R17" s="35"/>
      <c r="S17" s="22">
        <v>4</v>
      </c>
      <c r="T17" s="22"/>
      <c r="U17" s="22"/>
      <c r="V17" s="21">
        <f t="shared" si="0"/>
        <v>32</v>
      </c>
      <c r="W17" s="42">
        <v>29</v>
      </c>
      <c r="X17" s="21">
        <v>10</v>
      </c>
      <c r="Y17" s="42">
        <v>55</v>
      </c>
      <c r="Z17" s="21">
        <v>10</v>
      </c>
      <c r="AA17" s="21">
        <f t="shared" si="6"/>
        <v>20</v>
      </c>
      <c r="AB17" s="30"/>
      <c r="AC17" s="32">
        <f>2+2+2+2+2</f>
        <v>10</v>
      </c>
      <c r="AD17" s="21">
        <v>6</v>
      </c>
      <c r="AE17" s="21"/>
      <c r="AF17" s="25"/>
      <c r="AG17" s="21">
        <f t="shared" si="7"/>
        <v>16</v>
      </c>
      <c r="AH17" s="21">
        <v>10</v>
      </c>
      <c r="AI17" s="26">
        <f t="shared" si="1"/>
        <v>78</v>
      </c>
      <c r="AJ17" s="27">
        <f t="shared" si="2"/>
        <v>5</v>
      </c>
      <c r="AL17" s="43">
        <f t="shared" si="3"/>
        <v>84</v>
      </c>
      <c r="AM17" s="44"/>
      <c r="AN17" s="44">
        <f t="shared" si="4"/>
        <v>1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:249" ht="12.75">
      <c r="A18" s="2">
        <f t="shared" si="5"/>
        <v>15</v>
      </c>
      <c r="B18" s="46"/>
      <c r="C18" s="49"/>
      <c r="D18" s="16"/>
      <c r="E18" s="15"/>
      <c r="F18" s="15"/>
      <c r="G18" s="15"/>
      <c r="H18" s="15"/>
      <c r="I18" s="16"/>
      <c r="J18" s="34"/>
      <c r="K18" s="15"/>
      <c r="L18" s="34"/>
      <c r="M18" s="34"/>
      <c r="N18" s="15"/>
      <c r="O18" s="15"/>
      <c r="P18" s="15"/>
      <c r="Q18" s="15"/>
      <c r="R18" s="34"/>
      <c r="S18" s="15"/>
      <c r="T18" s="15"/>
      <c r="U18" s="15"/>
      <c r="V18" s="2">
        <f t="shared" si="0"/>
        <v>0</v>
      </c>
      <c r="W18" s="41"/>
      <c r="X18" s="2"/>
      <c r="Y18" s="41"/>
      <c r="Z18" s="2"/>
      <c r="AA18" s="2">
        <f t="shared" si="6"/>
        <v>0</v>
      </c>
      <c r="AB18" s="29"/>
      <c r="AC18" s="31"/>
      <c r="AD18" s="2"/>
      <c r="AE18" s="2"/>
      <c r="AF18" s="18"/>
      <c r="AG18" s="2">
        <f t="shared" si="7"/>
        <v>0</v>
      </c>
      <c r="AH18" s="2"/>
      <c r="AI18" s="6">
        <f t="shared" si="1"/>
        <v>0</v>
      </c>
      <c r="AJ18" t="str">
        <f t="shared" si="2"/>
        <v>не зачтено</v>
      </c>
      <c r="AL18" s="43">
        <f t="shared" si="3"/>
        <v>84</v>
      </c>
      <c r="AM18" s="44"/>
      <c r="AN18" s="44">
        <f t="shared" si="4"/>
        <v>0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:249" s="27" customFormat="1" ht="12.75">
      <c r="A19" s="21">
        <f t="shared" si="5"/>
        <v>16</v>
      </c>
      <c r="B19" s="38"/>
      <c r="C19" s="22"/>
      <c r="D19" s="23"/>
      <c r="E19" s="22"/>
      <c r="F19" s="22"/>
      <c r="G19" s="22"/>
      <c r="H19" s="22"/>
      <c r="I19" s="23"/>
      <c r="J19" s="35"/>
      <c r="K19" s="22"/>
      <c r="L19" s="47"/>
      <c r="M19" s="35"/>
      <c r="N19" s="22"/>
      <c r="O19" s="22"/>
      <c r="P19" s="22"/>
      <c r="Q19" s="22"/>
      <c r="R19" s="35"/>
      <c r="S19" s="22"/>
      <c r="T19" s="22"/>
      <c r="U19" s="22"/>
      <c r="V19" s="21">
        <f t="shared" si="0"/>
        <v>0</v>
      </c>
      <c r="W19" s="42"/>
      <c r="X19" s="21"/>
      <c r="Y19" s="42"/>
      <c r="Z19" s="21"/>
      <c r="AA19" s="21">
        <f t="shared" si="6"/>
        <v>0</v>
      </c>
      <c r="AB19" s="30"/>
      <c r="AC19" s="32"/>
      <c r="AD19" s="21"/>
      <c r="AE19" s="21"/>
      <c r="AF19" s="25"/>
      <c r="AG19" s="21">
        <f t="shared" si="7"/>
        <v>0</v>
      </c>
      <c r="AH19" s="21"/>
      <c r="AI19" s="26">
        <f t="shared" si="1"/>
        <v>0</v>
      </c>
      <c r="AJ19" s="27" t="str">
        <f t="shared" si="2"/>
        <v>не зачтено</v>
      </c>
      <c r="AL19" s="43">
        <f t="shared" si="3"/>
        <v>84</v>
      </c>
      <c r="AM19" s="44"/>
      <c r="AN19" s="44">
        <f t="shared" si="4"/>
        <v>0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:249" ht="12.75">
      <c r="A20" s="2">
        <f t="shared" si="5"/>
        <v>17</v>
      </c>
      <c r="B20" s="37"/>
      <c r="C20" s="15"/>
      <c r="D20" s="16"/>
      <c r="E20" s="15"/>
      <c r="F20" s="15"/>
      <c r="G20" s="15"/>
      <c r="H20" s="15"/>
      <c r="I20" s="16"/>
      <c r="J20" s="34"/>
      <c r="K20" s="15"/>
      <c r="L20" s="15"/>
      <c r="M20" s="34"/>
      <c r="N20" s="15"/>
      <c r="O20" s="15"/>
      <c r="P20" s="15"/>
      <c r="Q20" s="15"/>
      <c r="R20" s="15"/>
      <c r="S20" s="15"/>
      <c r="T20" s="15"/>
      <c r="U20" s="15"/>
      <c r="V20" s="2">
        <f t="shared" si="0"/>
        <v>0</v>
      </c>
      <c r="W20" s="41"/>
      <c r="X20" s="2"/>
      <c r="Y20" s="41"/>
      <c r="Z20" s="2"/>
      <c r="AA20" s="2">
        <f t="shared" si="6"/>
        <v>0</v>
      </c>
      <c r="AB20" s="29"/>
      <c r="AC20" s="31"/>
      <c r="AD20" s="2"/>
      <c r="AE20" s="2"/>
      <c r="AF20" s="18"/>
      <c r="AG20" s="2">
        <f t="shared" si="7"/>
        <v>0</v>
      </c>
      <c r="AH20" s="2"/>
      <c r="AI20" s="6">
        <f t="shared" si="1"/>
        <v>0</v>
      </c>
      <c r="AJ20" t="str">
        <f aca="true" t="shared" si="8" ref="AJ20:AJ37">IF(AI20&gt;=AL20*0.85,5,IF(AI20&gt;=AL20*0.8,"зачтено",IF(AI20&gt;=AL20*0.6,"не зачтено","не зачтено")))</f>
        <v>не зачтено</v>
      </c>
      <c r="AL20" s="43">
        <f t="shared" si="3"/>
        <v>84</v>
      </c>
      <c r="AM20" s="44"/>
      <c r="AN20" s="44">
        <f t="shared" si="4"/>
        <v>0</v>
      </c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:249" s="27" customFormat="1" ht="12.75" hidden="1">
      <c r="A21" s="21">
        <f t="shared" si="5"/>
        <v>18</v>
      </c>
      <c r="B21" s="38"/>
      <c r="C21" s="22"/>
      <c r="D21" s="23"/>
      <c r="E21" s="22"/>
      <c r="F21" s="22"/>
      <c r="G21" s="22"/>
      <c r="H21" s="22"/>
      <c r="I21" s="23"/>
      <c r="J21" s="35"/>
      <c r="K21" s="22"/>
      <c r="L21" s="22"/>
      <c r="M21" s="35"/>
      <c r="N21" s="22"/>
      <c r="O21" s="22"/>
      <c r="P21" s="22"/>
      <c r="Q21" s="22"/>
      <c r="R21" s="22"/>
      <c r="S21" s="22"/>
      <c r="T21" s="22"/>
      <c r="U21" s="22"/>
      <c r="V21" s="21">
        <f t="shared" si="0"/>
        <v>0</v>
      </c>
      <c r="W21" s="42"/>
      <c r="X21" s="21"/>
      <c r="Y21" s="42"/>
      <c r="Z21" s="21"/>
      <c r="AA21" s="21">
        <f t="shared" si="6"/>
        <v>0</v>
      </c>
      <c r="AB21" s="30"/>
      <c r="AC21" s="32"/>
      <c r="AD21" s="21"/>
      <c r="AE21" s="21"/>
      <c r="AF21" s="25"/>
      <c r="AG21" s="21">
        <f t="shared" si="7"/>
        <v>0</v>
      </c>
      <c r="AH21" s="21"/>
      <c r="AI21" s="26">
        <f t="shared" si="1"/>
        <v>0</v>
      </c>
      <c r="AJ21" s="27" t="str">
        <f t="shared" si="8"/>
        <v>не зачтено</v>
      </c>
      <c r="AL21" s="43">
        <f t="shared" si="3"/>
        <v>84</v>
      </c>
      <c r="AM21" s="44"/>
      <c r="AN21" s="44">
        <f t="shared" si="4"/>
        <v>0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:249" ht="12.75" hidden="1">
      <c r="A22" s="2">
        <f t="shared" si="5"/>
        <v>19</v>
      </c>
      <c r="B22" s="37"/>
      <c r="C22" s="15"/>
      <c r="D22" s="16"/>
      <c r="E22" s="15"/>
      <c r="F22" s="15"/>
      <c r="G22" s="15"/>
      <c r="H22" s="15"/>
      <c r="I22" s="16"/>
      <c r="J22" s="34"/>
      <c r="K22" s="15"/>
      <c r="L22" s="15"/>
      <c r="M22" s="34"/>
      <c r="N22" s="15"/>
      <c r="O22" s="15"/>
      <c r="P22" s="15"/>
      <c r="Q22" s="15"/>
      <c r="R22" s="15"/>
      <c r="S22" s="15"/>
      <c r="T22" s="15"/>
      <c r="U22" s="15"/>
      <c r="V22" s="2">
        <f t="shared" si="0"/>
        <v>0</v>
      </c>
      <c r="W22" s="41"/>
      <c r="X22" s="2"/>
      <c r="Y22" s="41"/>
      <c r="Z22" s="2"/>
      <c r="AA22" s="2">
        <f t="shared" si="6"/>
        <v>0</v>
      </c>
      <c r="AB22" s="29"/>
      <c r="AC22" s="31"/>
      <c r="AD22" s="2"/>
      <c r="AE22" s="2"/>
      <c r="AF22" s="18"/>
      <c r="AG22" s="2">
        <f t="shared" si="7"/>
        <v>0</v>
      </c>
      <c r="AH22" s="2"/>
      <c r="AI22" s="6">
        <f t="shared" si="1"/>
        <v>0</v>
      </c>
      <c r="AJ22" t="str">
        <f t="shared" si="8"/>
        <v>не зачтено</v>
      </c>
      <c r="AL22" s="43">
        <f t="shared" si="3"/>
        <v>84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:249" s="27" customFormat="1" ht="12.75" hidden="1">
      <c r="A23" s="21">
        <f t="shared" si="5"/>
        <v>20</v>
      </c>
      <c r="B23" s="38"/>
      <c r="C23" s="45"/>
      <c r="D23" s="23"/>
      <c r="E23" s="23"/>
      <c r="F23" s="23"/>
      <c r="G23" s="23"/>
      <c r="H23" s="23"/>
      <c r="I23" s="23"/>
      <c r="J23" s="35"/>
      <c r="K23" s="23"/>
      <c r="L23" s="23"/>
      <c r="M23" s="35"/>
      <c r="N23" s="23"/>
      <c r="O23" s="23"/>
      <c r="P23" s="23"/>
      <c r="Q23" s="23"/>
      <c r="R23" s="23"/>
      <c r="S23" s="23"/>
      <c r="T23" s="23"/>
      <c r="U23" s="28"/>
      <c r="V23" s="21">
        <f t="shared" si="0"/>
        <v>0</v>
      </c>
      <c r="W23" s="42"/>
      <c r="X23" s="21"/>
      <c r="Y23" s="42"/>
      <c r="Z23" s="21"/>
      <c r="AA23" s="21">
        <f t="shared" si="6"/>
        <v>0</v>
      </c>
      <c r="AB23" s="30"/>
      <c r="AC23" s="33"/>
      <c r="AD23" s="21"/>
      <c r="AE23" s="21"/>
      <c r="AF23" s="24"/>
      <c r="AG23" s="21">
        <f aca="true" t="shared" si="9" ref="AG23:AG33">SUM(AC23:AF23)</f>
        <v>0</v>
      </c>
      <c r="AH23" s="21"/>
      <c r="AI23" s="26">
        <f t="shared" si="1"/>
        <v>0</v>
      </c>
      <c r="AJ23" s="27" t="str">
        <f t="shared" si="8"/>
        <v>не зачтено</v>
      </c>
      <c r="AL23" s="43">
        <f t="shared" si="3"/>
        <v>84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:249" ht="12.75" hidden="1">
      <c r="A24" s="2">
        <f t="shared" si="5"/>
        <v>21</v>
      </c>
      <c r="B24" s="37"/>
      <c r="C24" s="15"/>
      <c r="D24" s="15"/>
      <c r="E24" s="15"/>
      <c r="F24" s="2"/>
      <c r="G24" s="15"/>
      <c r="H24" s="15"/>
      <c r="I24" s="16"/>
      <c r="J24" s="34"/>
      <c r="K24" s="15"/>
      <c r="L24" s="15"/>
      <c r="M24" s="34"/>
      <c r="N24" s="15"/>
      <c r="O24" s="15"/>
      <c r="P24" s="15"/>
      <c r="Q24" s="15"/>
      <c r="R24" s="15"/>
      <c r="S24" s="15"/>
      <c r="T24" s="15"/>
      <c r="U24" s="2"/>
      <c r="V24" s="2">
        <f t="shared" si="0"/>
        <v>0</v>
      </c>
      <c r="W24" s="41"/>
      <c r="X24" s="2"/>
      <c r="Y24" s="41"/>
      <c r="Z24" s="2"/>
      <c r="AA24" s="2">
        <f t="shared" si="6"/>
        <v>0</v>
      </c>
      <c r="AB24" s="29"/>
      <c r="AC24" s="31"/>
      <c r="AD24" s="2"/>
      <c r="AE24" s="2"/>
      <c r="AF24" s="5"/>
      <c r="AG24" s="2">
        <f t="shared" si="9"/>
        <v>0</v>
      </c>
      <c r="AH24" s="2"/>
      <c r="AI24" s="6">
        <f t="shared" si="1"/>
        <v>0</v>
      </c>
      <c r="AJ24" t="str">
        <f t="shared" si="8"/>
        <v>не зачтено</v>
      </c>
      <c r="AL24" s="43">
        <f t="shared" si="3"/>
        <v>84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:249" s="27" customFormat="1" ht="12.75" hidden="1">
      <c r="A25" s="21">
        <f t="shared" si="5"/>
        <v>22</v>
      </c>
      <c r="B25" s="38"/>
      <c r="C25" s="22"/>
      <c r="D25" s="22"/>
      <c r="E25" s="22"/>
      <c r="F25" s="22"/>
      <c r="G25" s="22"/>
      <c r="H25" s="22"/>
      <c r="I25" s="22"/>
      <c r="J25" s="35"/>
      <c r="K25" s="22"/>
      <c r="L25" s="22"/>
      <c r="M25" s="35"/>
      <c r="N25" s="22"/>
      <c r="O25" s="22"/>
      <c r="P25" s="22"/>
      <c r="Q25" s="22"/>
      <c r="R25" s="22"/>
      <c r="S25" s="22"/>
      <c r="T25" s="22"/>
      <c r="U25" s="21"/>
      <c r="V25" s="21">
        <f t="shared" si="0"/>
        <v>0</v>
      </c>
      <c r="W25" s="42"/>
      <c r="X25" s="21"/>
      <c r="Y25" s="42"/>
      <c r="Z25" s="21"/>
      <c r="AA25" s="21">
        <f t="shared" si="6"/>
        <v>0</v>
      </c>
      <c r="AB25" s="24"/>
      <c r="AC25" s="21"/>
      <c r="AD25" s="21"/>
      <c r="AE25" s="21"/>
      <c r="AF25" s="24"/>
      <c r="AG25" s="21">
        <f t="shared" si="9"/>
        <v>0</v>
      </c>
      <c r="AH25" s="21"/>
      <c r="AI25" s="26">
        <f t="shared" si="1"/>
        <v>0</v>
      </c>
      <c r="AJ25" s="27" t="str">
        <f t="shared" si="8"/>
        <v>не зачтено</v>
      </c>
      <c r="AL25" s="43">
        <f t="shared" si="3"/>
        <v>84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:249" ht="12.75" hidden="1">
      <c r="A26" s="2">
        <f t="shared" si="5"/>
        <v>23</v>
      </c>
      <c r="B26" s="37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4"/>
      <c r="N26" s="15"/>
      <c r="O26" s="15"/>
      <c r="P26" s="15"/>
      <c r="Q26" s="15"/>
      <c r="R26" s="15"/>
      <c r="S26" s="15"/>
      <c r="T26" s="15"/>
      <c r="U26" s="2"/>
      <c r="V26" s="2">
        <f t="shared" si="0"/>
        <v>0</v>
      </c>
      <c r="W26" s="41"/>
      <c r="X26" s="2"/>
      <c r="Y26" s="41"/>
      <c r="Z26" s="2"/>
      <c r="AA26" s="2">
        <f t="shared" si="6"/>
        <v>0</v>
      </c>
      <c r="AB26" s="5"/>
      <c r="AC26" s="2"/>
      <c r="AD26" s="2"/>
      <c r="AE26" s="2"/>
      <c r="AF26" s="2"/>
      <c r="AG26" s="2">
        <f t="shared" si="9"/>
        <v>0</v>
      </c>
      <c r="AH26" s="2"/>
      <c r="AI26" s="6">
        <f t="shared" si="1"/>
        <v>0</v>
      </c>
      <c r="AJ26" t="str">
        <f t="shared" si="8"/>
        <v>не зачтено</v>
      </c>
      <c r="AL26" s="43">
        <f t="shared" si="3"/>
        <v>84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  <row r="27" spans="1:249" s="27" customFormat="1" ht="12" customHeight="1" hidden="1">
      <c r="A27" s="21">
        <f t="shared" si="5"/>
        <v>24</v>
      </c>
      <c r="B27" s="38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5"/>
      <c r="N27" s="21"/>
      <c r="O27" s="21"/>
      <c r="P27" s="21"/>
      <c r="Q27" s="21"/>
      <c r="R27" s="21"/>
      <c r="S27" s="21"/>
      <c r="T27" s="21"/>
      <c r="U27" s="21"/>
      <c r="V27" s="21">
        <f t="shared" si="0"/>
        <v>0</v>
      </c>
      <c r="W27" s="42"/>
      <c r="X27" s="21"/>
      <c r="Y27" s="42"/>
      <c r="Z27" s="21"/>
      <c r="AA27" s="21">
        <f t="shared" si="6"/>
        <v>0</v>
      </c>
      <c r="AB27" s="24"/>
      <c r="AC27" s="21"/>
      <c r="AD27" s="21"/>
      <c r="AE27" s="21"/>
      <c r="AF27" s="24"/>
      <c r="AG27" s="21">
        <f t="shared" si="9"/>
        <v>0</v>
      </c>
      <c r="AH27" s="21"/>
      <c r="AI27" s="26">
        <f t="shared" si="1"/>
        <v>0</v>
      </c>
      <c r="AJ27" s="27" t="str">
        <f t="shared" si="8"/>
        <v>не зачтено</v>
      </c>
      <c r="AL27" s="43">
        <f t="shared" si="3"/>
        <v>84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  <c r="IL27" s="44"/>
      <c r="IM27" s="44"/>
      <c r="IN27" s="44"/>
      <c r="IO27" s="44"/>
    </row>
    <row r="28" spans="1:249" ht="12.75" hidden="1">
      <c r="A28" s="2">
        <f t="shared" si="5"/>
        <v>25</v>
      </c>
      <c r="B28" s="37"/>
      <c r="C28" s="2"/>
      <c r="D28" s="2"/>
      <c r="E28" s="2"/>
      <c r="F28" s="2"/>
      <c r="G28" s="2"/>
      <c r="H28" s="2"/>
      <c r="I28" s="2"/>
      <c r="J28" s="2"/>
      <c r="K28" s="2"/>
      <c r="L28" s="2"/>
      <c r="M28" s="34"/>
      <c r="N28" s="2"/>
      <c r="O28" s="2"/>
      <c r="P28" s="2"/>
      <c r="Q28" s="2"/>
      <c r="R28" s="2"/>
      <c r="S28" s="2"/>
      <c r="T28" s="2"/>
      <c r="U28" s="2"/>
      <c r="V28" s="2">
        <f t="shared" si="0"/>
        <v>0</v>
      </c>
      <c r="W28" s="41"/>
      <c r="X28" s="2"/>
      <c r="Y28" s="41"/>
      <c r="Z28" s="2"/>
      <c r="AA28" s="2">
        <f t="shared" si="6"/>
        <v>0</v>
      </c>
      <c r="AB28" s="5"/>
      <c r="AC28" s="2"/>
      <c r="AD28" s="2"/>
      <c r="AE28" s="2"/>
      <c r="AF28" s="5"/>
      <c r="AG28" s="2">
        <f t="shared" si="9"/>
        <v>0</v>
      </c>
      <c r="AH28" s="2"/>
      <c r="AI28" s="6">
        <f t="shared" si="1"/>
        <v>0</v>
      </c>
      <c r="AJ28" t="str">
        <f t="shared" si="8"/>
        <v>не зачтено</v>
      </c>
      <c r="AL28" s="43">
        <f t="shared" si="3"/>
        <v>84</v>
      </c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</row>
    <row r="29" spans="1:249" s="27" customFormat="1" ht="12.75" hidden="1">
      <c r="A29" s="21">
        <f t="shared" si="5"/>
        <v>26</v>
      </c>
      <c r="B29" s="38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35"/>
      <c r="N29" s="21"/>
      <c r="O29" s="21"/>
      <c r="P29" s="21"/>
      <c r="Q29" s="21"/>
      <c r="R29" s="21"/>
      <c r="S29" s="21"/>
      <c r="T29" s="21"/>
      <c r="U29" s="21"/>
      <c r="V29" s="21">
        <f t="shared" si="0"/>
        <v>0</v>
      </c>
      <c r="W29" s="42"/>
      <c r="X29" s="21"/>
      <c r="Y29" s="42"/>
      <c r="Z29" s="21"/>
      <c r="AA29" s="21">
        <f t="shared" si="6"/>
        <v>0</v>
      </c>
      <c r="AB29" s="24"/>
      <c r="AC29" s="21"/>
      <c r="AD29" s="21"/>
      <c r="AE29" s="21"/>
      <c r="AF29" s="24"/>
      <c r="AG29" s="21">
        <f t="shared" si="9"/>
        <v>0</v>
      </c>
      <c r="AH29" s="21"/>
      <c r="AI29" s="26">
        <f t="shared" si="1"/>
        <v>0</v>
      </c>
      <c r="AJ29" s="27" t="str">
        <f t="shared" si="8"/>
        <v>не зачтено</v>
      </c>
      <c r="AL29" s="43">
        <f t="shared" si="3"/>
        <v>84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  <c r="IL29" s="44"/>
      <c r="IM29" s="44"/>
      <c r="IN29" s="44"/>
      <c r="IO29" s="44"/>
    </row>
    <row r="30" spans="1:249" ht="12.75" hidden="1">
      <c r="A30" s="2">
        <f t="shared" si="5"/>
        <v>27</v>
      </c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34"/>
      <c r="N30" s="2"/>
      <c r="O30" s="2"/>
      <c r="P30" s="2"/>
      <c r="Q30" s="2"/>
      <c r="R30" s="2"/>
      <c r="S30" s="2"/>
      <c r="T30" s="2"/>
      <c r="U30" s="2"/>
      <c r="V30" s="2">
        <f t="shared" si="0"/>
        <v>0</v>
      </c>
      <c r="W30" s="41"/>
      <c r="X30" s="2"/>
      <c r="Y30" s="41"/>
      <c r="Z30" s="2"/>
      <c r="AA30" s="2">
        <f t="shared" si="6"/>
        <v>0</v>
      </c>
      <c r="AB30" s="29"/>
      <c r="AC30" s="2"/>
      <c r="AD30" s="2"/>
      <c r="AE30" s="2"/>
      <c r="AF30" s="5"/>
      <c r="AG30" s="2">
        <f t="shared" si="9"/>
        <v>0</v>
      </c>
      <c r="AH30" s="2"/>
      <c r="AI30" s="6">
        <f t="shared" si="1"/>
        <v>0</v>
      </c>
      <c r="AJ30" t="str">
        <f t="shared" si="8"/>
        <v>не зачтено</v>
      </c>
      <c r="AL30" s="43">
        <f t="shared" si="3"/>
        <v>84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  <c r="IL30" s="44"/>
      <c r="IM30" s="44"/>
      <c r="IN30" s="44"/>
      <c r="IO30" s="44"/>
    </row>
    <row r="31" spans="1:249" s="27" customFormat="1" ht="12.75" hidden="1">
      <c r="A31" s="21">
        <f t="shared" si="5"/>
        <v>28</v>
      </c>
      <c r="B31" s="3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35"/>
      <c r="N31" s="21"/>
      <c r="O31" s="21"/>
      <c r="P31" s="21"/>
      <c r="Q31" s="21"/>
      <c r="R31" s="21"/>
      <c r="S31" s="21"/>
      <c r="T31" s="21"/>
      <c r="U31" s="21"/>
      <c r="V31" s="21">
        <f t="shared" si="0"/>
        <v>0</v>
      </c>
      <c r="W31" s="42"/>
      <c r="X31" s="21"/>
      <c r="Y31" s="42"/>
      <c r="Z31" s="21"/>
      <c r="AA31" s="21">
        <f t="shared" si="6"/>
        <v>0</v>
      </c>
      <c r="AB31" s="24"/>
      <c r="AC31" s="21"/>
      <c r="AD31" s="21"/>
      <c r="AE31" s="21"/>
      <c r="AF31" s="24"/>
      <c r="AG31" s="21">
        <f t="shared" si="9"/>
        <v>0</v>
      </c>
      <c r="AH31" s="21"/>
      <c r="AI31" s="26">
        <f t="shared" si="1"/>
        <v>0</v>
      </c>
      <c r="AJ31" s="27" t="str">
        <f t="shared" si="8"/>
        <v>не зачтено</v>
      </c>
      <c r="AL31" s="43">
        <f t="shared" si="3"/>
        <v>84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</row>
    <row r="32" spans="1:249" ht="12.75" hidden="1">
      <c r="A32" s="2">
        <f t="shared" si="5"/>
        <v>29</v>
      </c>
      <c r="B32" s="37"/>
      <c r="C32" s="2"/>
      <c r="D32" s="2"/>
      <c r="E32" s="2"/>
      <c r="F32" s="2"/>
      <c r="G32" s="2"/>
      <c r="H32" s="2"/>
      <c r="I32" s="2"/>
      <c r="J32" s="2"/>
      <c r="K32" s="2"/>
      <c r="L32" s="2"/>
      <c r="M32" s="34"/>
      <c r="N32" s="2"/>
      <c r="O32" s="2"/>
      <c r="P32" s="2"/>
      <c r="Q32" s="2"/>
      <c r="R32" s="2"/>
      <c r="S32" s="2"/>
      <c r="T32" s="2"/>
      <c r="U32" s="2"/>
      <c r="V32" s="2">
        <f t="shared" si="0"/>
        <v>0</v>
      </c>
      <c r="W32" s="41"/>
      <c r="X32" s="2"/>
      <c r="Y32" s="41"/>
      <c r="Z32" s="2"/>
      <c r="AA32" s="2">
        <f t="shared" si="6"/>
        <v>0</v>
      </c>
      <c r="AB32" s="29"/>
      <c r="AC32" s="2"/>
      <c r="AD32" s="2"/>
      <c r="AE32" s="2"/>
      <c r="AF32" s="5"/>
      <c r="AG32" s="2">
        <f t="shared" si="9"/>
        <v>0</v>
      </c>
      <c r="AH32" s="2"/>
      <c r="AI32" s="6">
        <f t="shared" si="1"/>
        <v>0</v>
      </c>
      <c r="AJ32" t="str">
        <f t="shared" si="8"/>
        <v>не зачтено</v>
      </c>
      <c r="AL32" s="43">
        <f t="shared" si="3"/>
        <v>84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</row>
    <row r="33" spans="1:249" s="27" customFormat="1" ht="12.75" hidden="1">
      <c r="A33" s="21">
        <f t="shared" si="5"/>
        <v>30</v>
      </c>
      <c r="B33" s="3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35"/>
      <c r="N33" s="21"/>
      <c r="O33" s="21"/>
      <c r="P33" s="21"/>
      <c r="Q33" s="21"/>
      <c r="R33" s="21"/>
      <c r="S33" s="21"/>
      <c r="T33" s="21"/>
      <c r="U33" s="21"/>
      <c r="V33" s="21">
        <f t="shared" si="0"/>
        <v>0</v>
      </c>
      <c r="W33" s="42"/>
      <c r="X33" s="21"/>
      <c r="Y33" s="42"/>
      <c r="Z33" s="21"/>
      <c r="AA33" s="21">
        <f t="shared" si="6"/>
        <v>0</v>
      </c>
      <c r="AB33" s="21"/>
      <c r="AC33" s="21"/>
      <c r="AD33" s="21"/>
      <c r="AE33" s="21"/>
      <c r="AF33" s="24"/>
      <c r="AG33" s="21">
        <f t="shared" si="9"/>
        <v>0</v>
      </c>
      <c r="AH33" s="21"/>
      <c r="AI33" s="26">
        <f t="shared" si="1"/>
        <v>0</v>
      </c>
      <c r="AJ33" s="27" t="str">
        <f t="shared" si="8"/>
        <v>не зачтено</v>
      </c>
      <c r="AL33" s="43">
        <f t="shared" si="3"/>
        <v>84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</row>
    <row r="34" spans="1:249" s="27" customFormat="1" ht="12.75" hidden="1">
      <c r="A34" s="2">
        <f t="shared" si="5"/>
        <v>31</v>
      </c>
      <c r="B34" s="37"/>
      <c r="C34" s="2"/>
      <c r="D34" s="2"/>
      <c r="E34" s="2"/>
      <c r="F34" s="2"/>
      <c r="G34" s="2"/>
      <c r="H34" s="2"/>
      <c r="I34" s="2"/>
      <c r="J34" s="2"/>
      <c r="K34" s="2"/>
      <c r="L34" s="2"/>
      <c r="M34" s="34"/>
      <c r="N34" s="2"/>
      <c r="O34" s="2"/>
      <c r="P34" s="2"/>
      <c r="Q34" s="2"/>
      <c r="R34" s="2"/>
      <c r="S34" s="2"/>
      <c r="T34" s="2"/>
      <c r="U34" s="2"/>
      <c r="V34" s="2">
        <f>SUM(C34:U34)</f>
        <v>0</v>
      </c>
      <c r="W34" s="41"/>
      <c r="X34" s="2"/>
      <c r="Y34" s="41"/>
      <c r="Z34" s="2"/>
      <c r="AA34" s="2">
        <f t="shared" si="6"/>
        <v>0</v>
      </c>
      <c r="AB34" s="29"/>
      <c r="AC34" s="2"/>
      <c r="AD34" s="2"/>
      <c r="AE34" s="2"/>
      <c r="AF34" s="5"/>
      <c r="AG34" s="2">
        <f>SUM(AC34:AF34)</f>
        <v>0</v>
      </c>
      <c r="AH34" s="2"/>
      <c r="AI34" s="6">
        <f>V34+AA34+AB34+AG34+AH34</f>
        <v>0</v>
      </c>
      <c r="AJ34" t="str">
        <f t="shared" si="8"/>
        <v>не зачтено</v>
      </c>
      <c r="AK34"/>
      <c r="AL34" s="43">
        <f t="shared" si="3"/>
        <v>84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</row>
    <row r="35" spans="1:249" s="27" customFormat="1" ht="12.75" hidden="1">
      <c r="A35" s="21">
        <f t="shared" si="5"/>
        <v>32</v>
      </c>
      <c r="B35" s="38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>
        <f>SUM(C35:U35)</f>
        <v>0</v>
      </c>
      <c r="W35" s="42"/>
      <c r="X35" s="21"/>
      <c r="Y35" s="42"/>
      <c r="Z35" s="21"/>
      <c r="AA35" s="21">
        <f t="shared" si="6"/>
        <v>0</v>
      </c>
      <c r="AB35" s="24"/>
      <c r="AC35" s="21"/>
      <c r="AD35" s="21"/>
      <c r="AE35" s="21"/>
      <c r="AF35" s="24"/>
      <c r="AG35" s="21">
        <f>SUM(AC35:AF35)</f>
        <v>0</v>
      </c>
      <c r="AH35" s="21"/>
      <c r="AI35" s="26">
        <f>V35+AA35+AB35+AG35+AH35</f>
        <v>0</v>
      </c>
      <c r="AJ35" s="27" t="str">
        <f t="shared" si="8"/>
        <v>не зачтено</v>
      </c>
      <c r="AL35" s="43">
        <f t="shared" si="3"/>
        <v>84</v>
      </c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</row>
    <row r="36" spans="1:249" s="27" customFormat="1" ht="12.75" hidden="1">
      <c r="A36" s="2">
        <f t="shared" si="5"/>
        <v>33</v>
      </c>
      <c r="B36" s="3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f>SUM(C36:U36)</f>
        <v>0</v>
      </c>
      <c r="W36" s="41"/>
      <c r="X36" s="2"/>
      <c r="Y36" s="41"/>
      <c r="Z36" s="2"/>
      <c r="AA36" s="2">
        <f t="shared" si="6"/>
        <v>0</v>
      </c>
      <c r="AB36" s="5"/>
      <c r="AC36" s="2"/>
      <c r="AD36" s="2"/>
      <c r="AE36" s="2"/>
      <c r="AF36" s="5"/>
      <c r="AG36" s="2">
        <f>SUM(AC36:AF36)</f>
        <v>0</v>
      </c>
      <c r="AH36" s="2"/>
      <c r="AI36" s="6">
        <f>V36+AA36+AB36+AG36+AH36</f>
        <v>0</v>
      </c>
      <c r="AJ36" t="str">
        <f t="shared" si="8"/>
        <v>не зачтено</v>
      </c>
      <c r="AK36"/>
      <c r="AL36" s="43">
        <f t="shared" si="3"/>
        <v>84</v>
      </c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</row>
    <row r="37" spans="1:249" s="27" customFormat="1" ht="12.75" hidden="1">
      <c r="A37" s="21">
        <f t="shared" si="5"/>
        <v>34</v>
      </c>
      <c r="B37" s="40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>
        <f>SUM(C37:U37)</f>
        <v>0</v>
      </c>
      <c r="W37" s="42"/>
      <c r="X37" s="21"/>
      <c r="Y37" s="42"/>
      <c r="Z37" s="21"/>
      <c r="AA37" s="21">
        <f t="shared" si="6"/>
        <v>0</v>
      </c>
      <c r="AB37" s="24"/>
      <c r="AC37" s="21"/>
      <c r="AD37" s="21"/>
      <c r="AE37" s="21"/>
      <c r="AF37" s="24"/>
      <c r="AG37" s="21">
        <f>SUM(AC37:AF37)</f>
        <v>0</v>
      </c>
      <c r="AH37" s="21"/>
      <c r="AI37" s="26">
        <f>V37+AA37+AB37+AG37+AH37</f>
        <v>0</v>
      </c>
      <c r="AJ37" s="27" t="str">
        <f t="shared" si="8"/>
        <v>не зачтено</v>
      </c>
      <c r="AL37" s="43">
        <f t="shared" si="3"/>
        <v>84</v>
      </c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</row>
    <row r="38" spans="3:249" ht="12.75">
      <c r="C38" s="10">
        <f>COUNTIF(C4:C37,"&gt;0")</f>
        <v>11</v>
      </c>
      <c r="D38" s="10">
        <f aca="true" t="shared" si="10" ref="D38:U38">COUNTIF(D4:D37,"&gt;0")</f>
        <v>9</v>
      </c>
      <c r="E38" s="10">
        <f t="shared" si="10"/>
        <v>0</v>
      </c>
      <c r="F38" s="10">
        <f t="shared" si="10"/>
        <v>9</v>
      </c>
      <c r="G38" s="10">
        <f t="shared" si="10"/>
        <v>0</v>
      </c>
      <c r="H38" s="10">
        <f t="shared" si="10"/>
        <v>0</v>
      </c>
      <c r="I38" s="10">
        <f t="shared" si="10"/>
        <v>12</v>
      </c>
      <c r="J38" s="10">
        <f t="shared" si="10"/>
        <v>0</v>
      </c>
      <c r="K38" s="10">
        <f t="shared" si="10"/>
        <v>0</v>
      </c>
      <c r="L38" s="10">
        <f t="shared" si="10"/>
        <v>12</v>
      </c>
      <c r="M38" s="10">
        <f t="shared" si="10"/>
        <v>0</v>
      </c>
      <c r="N38" s="10">
        <f t="shared" si="10"/>
        <v>10</v>
      </c>
      <c r="O38" s="10">
        <f t="shared" si="10"/>
        <v>0</v>
      </c>
      <c r="P38" s="10">
        <f t="shared" si="10"/>
        <v>10</v>
      </c>
      <c r="Q38" s="10">
        <f t="shared" si="10"/>
        <v>0</v>
      </c>
      <c r="R38" s="10">
        <f t="shared" si="10"/>
        <v>1</v>
      </c>
      <c r="S38" s="10">
        <f t="shared" si="10"/>
        <v>12</v>
      </c>
      <c r="T38" s="10">
        <f t="shared" si="10"/>
        <v>0</v>
      </c>
      <c r="U38" s="10">
        <f t="shared" si="10"/>
        <v>0</v>
      </c>
      <c r="V38" s="10">
        <f aca="true" t="shared" si="11" ref="V38:AI38">COUNTIF(V4:V37,"&gt;0")</f>
        <v>13</v>
      </c>
      <c r="W38" s="10">
        <f t="shared" si="11"/>
        <v>12</v>
      </c>
      <c r="X38" s="10">
        <f t="shared" si="11"/>
        <v>12</v>
      </c>
      <c r="Y38" s="10">
        <f t="shared" si="11"/>
        <v>11</v>
      </c>
      <c r="Z38" s="10">
        <f t="shared" si="11"/>
        <v>10</v>
      </c>
      <c r="AA38" s="10">
        <f t="shared" si="11"/>
        <v>12</v>
      </c>
      <c r="AB38" s="10">
        <f t="shared" si="11"/>
        <v>1</v>
      </c>
      <c r="AC38" s="10">
        <f t="shared" si="11"/>
        <v>12</v>
      </c>
      <c r="AD38" s="10">
        <f t="shared" si="11"/>
        <v>12</v>
      </c>
      <c r="AE38" s="10">
        <f t="shared" si="11"/>
        <v>0</v>
      </c>
      <c r="AF38" s="10">
        <f t="shared" si="11"/>
        <v>0</v>
      </c>
      <c r="AG38" s="10">
        <f t="shared" si="11"/>
        <v>13</v>
      </c>
      <c r="AH38" s="10">
        <f t="shared" si="11"/>
        <v>6</v>
      </c>
      <c r="AI38" s="10">
        <f t="shared" si="11"/>
        <v>13</v>
      </c>
      <c r="AL38" s="44"/>
      <c r="AM38" s="44"/>
      <c r="AN38" s="10">
        <f>COUNTIF(AN4:AN37,"&gt;0")</f>
        <v>10</v>
      </c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</row>
    <row r="39" spans="1:249" ht="12.75">
      <c r="A39" s="20" t="s">
        <v>22</v>
      </c>
      <c r="C39" s="20" t="s">
        <v>36</v>
      </c>
      <c r="J39" s="20"/>
      <c r="AA39" s="10">
        <f>X38+Z38</f>
        <v>22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</row>
  </sheetData>
  <sheetProtection/>
  <mergeCells count="10">
    <mergeCell ref="W2:AA2"/>
    <mergeCell ref="AI2:AI3"/>
    <mergeCell ref="AJ2:AK3"/>
    <mergeCell ref="C2:G2"/>
    <mergeCell ref="AC2:AG2"/>
    <mergeCell ref="H2:L2"/>
    <mergeCell ref="M2:Q2"/>
    <mergeCell ref="V2:V3"/>
    <mergeCell ref="R2:U2"/>
    <mergeCell ref="AH2:AH3"/>
  </mergeCells>
  <hyperlinks>
    <hyperlink ref="A39" r:id="rId1" display="http://socsfera.narod.ru/xls/f502_2012.xls"/>
    <hyperlink ref="C39" r:id="rId2" display="fo-302@ya.ru"/>
  </hyperlink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 им.М.В.Ломоносова</Company>
  <HyperlinkBase>http://socsfera.narod.ru/2005.html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Успеваемость группы</dc:title>
  <dc:subject/>
  <dc:creator>Молчанов Игорь Николаевич</dc:creator>
  <cp:keywords/>
  <dc:description/>
  <cp:lastModifiedBy>molchanov</cp:lastModifiedBy>
  <cp:lastPrinted>2012-10-08T18:30:21Z</cp:lastPrinted>
  <dcterms:created xsi:type="dcterms:W3CDTF">2004-02-26T10:23:20Z</dcterms:created>
  <dcterms:modified xsi:type="dcterms:W3CDTF">2012-12-18T18:32:54Z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