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tabRatio="602" activeTab="0"/>
  </bookViews>
  <sheets>
    <sheet name="309_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molchanov</author>
    <author>Олег</author>
  </authors>
  <commentList>
    <comment ref="AJ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Патернализм в России</t>
        </r>
      </text>
    </comment>
    <comment ref="C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Э1</t>
        </r>
      </text>
    </comment>
    <comment ref="D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Э2</t>
        </r>
      </text>
    </comment>
    <comment ref="AL4" authorId="0">
      <text>
        <r>
          <rPr>
            <b/>
            <sz val="9"/>
            <rFont val="Tahoma"/>
            <family val="2"/>
          </rPr>
          <t>molchanov:</t>
        </r>
        <r>
          <rPr>
            <sz val="9"/>
            <rFont val="Tahoma"/>
            <family val="2"/>
          </rPr>
          <t xml:space="preserve">
Письменная работа 3. "Какие решения о производстве общественных благ можно принимать на местном уровне?</t>
        </r>
      </text>
    </comment>
    <comment ref="AK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Оцените достаточность производстводимых общественных благ в России</t>
        </r>
      </text>
    </comment>
    <comment ref="E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Э2</t>
        </r>
      </text>
    </comment>
    <comment ref="AJ11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текст можно было бы и расширить!</t>
        </r>
      </text>
    </comment>
    <comment ref="AJ23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текст можно было бы и расширить!</t>
        </r>
      </text>
    </comment>
    <comment ref="AJ9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текст можно было бы и расширить!</t>
        </r>
      </text>
    </comment>
    <comment ref="AK25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Молодец!</t>
        </r>
      </text>
    </comment>
    <comment ref="AL19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Ожидал более развернутый ответ..</t>
        </r>
      </text>
    </comment>
    <comment ref="AL8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http://vak.ed.gov.ru/announcements/economich/Pridachuk%20M.P.doc</t>
        </r>
      </text>
    </comment>
    <comment ref="AL1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http://corp.antiplagiat.ru/ReportSource.aspx?docId=879&amp;colId=37&amp;repNumb=1&amp;srcInd=1&amp;bn=-1#bn-1</t>
        </r>
      </text>
    </comment>
    <comment ref="AL17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Источник 1 http://vak.ed.gov.ru/announcements/economich/Pridachuk%20M.P... Интернет (Антиплагиат) 44,78%  
  Частично оригинальные блоки:  0%
Оригинальные блоки:  55,22%
Заимствование из "белых" источников:  0%
Итоговая оценка оригинальности:  55,22% </t>
        </r>
      </text>
    </comment>
    <comment ref="AL25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Молодец!</t>
        </r>
      </text>
    </comment>
    <comment ref="AM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Социальные последствия монетизации</t>
        </r>
      </text>
    </comment>
    <comment ref="AN25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Опять молодец!</t>
        </r>
      </text>
    </comment>
    <comment ref="AN11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Юля, хороший текст, но цитату с сайта факультета нужно брать в кавычки и указывать адрес статьи!!</t>
        </r>
      </text>
    </comment>
    <comment ref="AN13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Сегодня хорошо!</t>
        </r>
      </text>
    </comment>
    <comment ref="AN2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в понимании автора, это в Вашем? :-)</t>
        </r>
      </text>
    </comment>
    <comment ref="AO21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ЕСН сегодня нет!</t>
        </r>
      </text>
    </comment>
    <comment ref="AP22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http://irbis.asu.ru/mmc/econ/u_sovrcon/4.4.6.ru.shtml</t>
        </r>
      </text>
    </comment>
    <comment ref="AP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Общественный выбор и избирательная активность (или Почему люди ходят (не ходят) на выборы?)
</t>
        </r>
      </text>
    </comment>
    <comment ref="AO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Необходимость повышения социальных налогов: последствия для отечественного бизнеса и социальных программ</t>
        </r>
      </text>
    </comment>
    <comment ref="AN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Нужна ли в России социальная ваучеризация?</t>
        </r>
      </text>
    </comment>
    <comment ref="AQ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Как общество делает выбор между эффективностью и справедливостью налоговой системы?</t>
        </r>
      </text>
    </comment>
    <comment ref="AP6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Мало про общественный сектор, много про политику</t>
        </r>
      </text>
    </comment>
    <comment ref="AP13" authorId="0">
      <text>
        <r>
          <rPr>
            <b/>
            <sz val="8"/>
            <rFont val="Tahoma"/>
            <family val="2"/>
          </rPr>
          <t>molchanov:
Молодец</t>
        </r>
      </text>
    </comment>
    <comment ref="AP17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Спорно</t>
        </r>
      </text>
    </comment>
    <comment ref="AQ22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http://www.referat.ru/download/t2HR5xulT$9QVTVrqRAOVw!!/ref-…
http://www.mirrabot.com/work/work_46633.html</t>
        </r>
      </text>
    </comment>
    <comment ref="AQ12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Молодец!</t>
        </r>
      </text>
    </comment>
    <comment ref="AQ21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Хорошо!</t>
        </r>
      </text>
    </comment>
    <comment ref="AS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Благотворительные организации. Их роль в производстве общественных благ</t>
        </r>
      </text>
    </comment>
    <comment ref="AR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Общественные издержки уклонения от уплаты налогов</t>
        </r>
      </text>
    </comment>
    <comment ref="S13" authorId="1">
      <text>
        <r>
          <rPr>
            <b/>
            <sz val="9"/>
            <rFont val="Tahoma"/>
            <family val="2"/>
          </rPr>
          <t>Михаил Викторович Палт:</t>
        </r>
        <r>
          <rPr>
            <sz val="9"/>
            <rFont val="Tahoma"/>
            <family val="2"/>
          </rPr>
          <t xml:space="preserve">
Учёба в </t>
        </r>
        <r>
          <rPr>
            <sz val="9"/>
            <rFont val="Tahoma"/>
            <family val="2"/>
          </rPr>
          <t>"Тройке Диалог"</t>
        </r>
      </text>
    </comment>
    <comment ref="R13" authorId="1">
      <text>
        <r>
          <rPr>
            <b/>
            <sz val="9"/>
            <rFont val="Tahoma"/>
            <family val="2"/>
          </rPr>
          <t>Михаил Викторович Палт:</t>
        </r>
        <r>
          <rPr>
            <sz val="9"/>
            <rFont val="Tahoma"/>
            <family val="2"/>
          </rPr>
          <t xml:space="preserve">
Учёба в </t>
        </r>
        <r>
          <rPr>
            <sz val="9"/>
            <rFont val="Tahoma"/>
            <family val="2"/>
          </rPr>
          <t>"Тройке Диалог"</t>
        </r>
      </text>
    </comment>
    <comment ref="AR7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http://lawref.narod.ru/ykuchebn/4/14.htm</t>
        </r>
      </text>
    </comment>
    <comment ref="AR25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Молодец</t>
        </r>
      </text>
    </comment>
    <comment ref="AS14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 [1] Кузина О. Благотвори... http://ecsocman.hse.ru/data/963/125/1231/Kuzina_philanthropy... Интернет (Антиплагиат) 29,3%  
 [2] Источник 2 http://www.aup.ru/books/m86/7.htm Интернет (Антиплагиат) 4,33%  
  Пересчитать   
  Другие действия   
 Частично оригинальные блоки: 0% 
Оригинальные блоки: 66,38% 
Заимствование из "белых" источников: 0% 
Итоговая оценка оригинальности: 66,38% </t>
        </r>
      </text>
    </comment>
    <comment ref="AS7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 [1] История становления ... http://knowledge.allbest.ru/sociology/2c0b65635b2bc68b4c53a8... Интернет (Антиплагиат) 19,1%  
 [2] Кузина О. Благотвори... http://ecsocman.hse.ru/data/963/125/1231/Kuzina_philanthropy... Интернет (Антиплагиат) 10,52%  
  Пересчитать   
  Другие действия   
 Частично оригинальные блоки: 0% 
Оригинальные блоки: 80,9% 
Заимствование из "белых" источников: 0% 
Итоговая оценка оригинальности: 80,9%</t>
        </r>
      </text>
    </comment>
    <comment ref="AS13" authorId="0">
      <text>
        <r>
          <rPr>
            <b/>
            <sz val="8"/>
            <rFont val="Tahoma"/>
            <family val="2"/>
          </rPr>
          <t>molchanov:</t>
        </r>
        <r>
          <rPr>
            <sz val="8"/>
            <rFont val="Tahoma"/>
            <family val="2"/>
          </rPr>
          <t xml:space="preserve">
Молодец</t>
        </r>
      </text>
    </comment>
  </commentList>
</comments>
</file>

<file path=xl/sharedStrings.xml><?xml version="1.0" encoding="utf-8"?>
<sst xmlns="http://schemas.openxmlformats.org/spreadsheetml/2006/main" count="136" uniqueCount="129">
  <si>
    <t>Ф.И.О.</t>
  </si>
  <si>
    <t>Контрольные</t>
  </si>
  <si>
    <t>3 (max=10)</t>
  </si>
  <si>
    <t xml:space="preserve">номер темы </t>
  </si>
  <si>
    <t>max балл=</t>
  </si>
  <si>
    <t>"5"=</t>
  </si>
  <si>
    <t>"4"=</t>
  </si>
  <si>
    <t>"3"=</t>
  </si>
  <si>
    <t>Индивид.</t>
  </si>
  <si>
    <t>сам.раб.</t>
  </si>
  <si>
    <t>Самостоятельная работа (max =3*10= 30)</t>
  </si>
  <si>
    <t>"2"=</t>
  </si>
  <si>
    <t>итоговые баллы за семестр (max=200)</t>
  </si>
  <si>
    <t>февраль</t>
  </si>
  <si>
    <t>март</t>
  </si>
  <si>
    <t>апрель</t>
  </si>
  <si>
    <t>май</t>
  </si>
  <si>
    <t>1 кредит = 36 часам = 50 баллам</t>
  </si>
  <si>
    <t>"1"=</t>
  </si>
  <si>
    <t>Итого (max=30)</t>
  </si>
  <si>
    <t>1-я оценка (max=10)</t>
  </si>
  <si>
    <t>2-я оценка (max=10)</t>
  </si>
  <si>
    <t>3-я оценка (max=10)</t>
  </si>
  <si>
    <t>Текущий контроль знаний (max=3)</t>
  </si>
  <si>
    <t>&lt;</t>
  </si>
  <si>
    <t>Экзамен 60 баллов       (30% от max)</t>
  </si>
  <si>
    <t>Презентации и контрольные работы</t>
  </si>
  <si>
    <t>Презентации (всего 73) (max=3 на чел.)</t>
  </si>
  <si>
    <t>Баллы (max=60)</t>
  </si>
  <si>
    <t>Баллы (max =30)</t>
  </si>
  <si>
    <t>Баллы (max=50)</t>
  </si>
  <si>
    <t>Итого аудиторная работа</t>
  </si>
  <si>
    <t>Бонус (max=2)</t>
  </si>
  <si>
    <t>Аудиторная работа = 16 семинаров (max по 3 балла за занятие)</t>
  </si>
  <si>
    <t>Аудиторная и внеаудиторная работа</t>
  </si>
  <si>
    <t>Курс 4 кредита</t>
  </si>
  <si>
    <r>
      <t>Группа э309</t>
    </r>
    <r>
      <rPr>
        <sz val="8"/>
        <rFont val="Arial Cyr"/>
        <family val="0"/>
      </rPr>
      <t xml:space="preserve"> (2011/2012 учебный год) Понедельник 15.40-17.10 аудитория 553</t>
    </r>
    <r>
      <rPr>
        <b/>
        <sz val="8"/>
        <rFont val="Arial Cyr"/>
        <family val="0"/>
      </rPr>
      <t xml:space="preserve"> (5-я пара)</t>
    </r>
  </si>
  <si>
    <t>Абдурахимова Эльвина Ниязовна</t>
  </si>
  <si>
    <t>Аль-Фарадж Адель Абдулла</t>
  </si>
  <si>
    <t>Богданов Александр Юрьевич</t>
  </si>
  <si>
    <t>Бойко Екатерина Владимировна</t>
  </si>
  <si>
    <t>Вдовина Ольга Михайловна</t>
  </si>
  <si>
    <t>Гурвиц Юлия Борисовна</t>
  </si>
  <si>
    <t>Дружинина Елена Владимировна</t>
  </si>
  <si>
    <t>Егоров Евгений Евгеньевич</t>
  </si>
  <si>
    <t>Исиметов Дмитрий Николаевич</t>
  </si>
  <si>
    <t>Любимцева Евгения Витальевна</t>
  </si>
  <si>
    <t>Магомедзагирова Регина Гасановна</t>
  </si>
  <si>
    <t>Магомедов Рагим Абдулганиевич</t>
  </si>
  <si>
    <t>Манджиев Очир Николаевич</t>
  </si>
  <si>
    <t>Морозова Мария Александровна</t>
  </si>
  <si>
    <t>Осипова Ирина Сергеевна</t>
  </si>
  <si>
    <t>Подругина Анастасия Викторовна</t>
  </si>
  <si>
    <t>Симочкин Дмитрий Игоревич</t>
  </si>
  <si>
    <t>Соколова Юлия Романовна</t>
  </si>
  <si>
    <t>Шушлебин Илья Александрович</t>
  </si>
  <si>
    <t>http://socsfera.narod.ru/xls/309_2012.xls</t>
  </si>
  <si>
    <t>Казак Екатерина</t>
  </si>
  <si>
    <t>Акимов Никита</t>
  </si>
  <si>
    <t>Козлова Анна</t>
  </si>
  <si>
    <t>1.1</t>
  </si>
  <si>
    <t>1.2</t>
  </si>
  <si>
    <t>1.3</t>
  </si>
  <si>
    <t>1.4</t>
  </si>
  <si>
    <t>2.1</t>
  </si>
  <si>
    <t>2.2</t>
  </si>
  <si>
    <t>2.3</t>
  </si>
  <si>
    <t>2.4</t>
  </si>
  <si>
    <t>3.2.3</t>
  </si>
  <si>
    <t>3.1.4</t>
  </si>
  <si>
    <t>3.2.1</t>
  </si>
  <si>
    <t>3.1.1</t>
  </si>
  <si>
    <t>3.2.2</t>
  </si>
  <si>
    <t>3.1.2</t>
  </si>
  <si>
    <t>3.1.3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</si>
  <si>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</si>
  <si>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</si>
  <si>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</si>
  <si>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</si>
  <si>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</si>
  <si>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</si>
  <si>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</si>
  <si>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</si>
  <si>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4.1</t>
  </si>
  <si>
    <t>4.2</t>
  </si>
  <si>
    <t>4.3</t>
  </si>
  <si>
    <t>5.1</t>
  </si>
  <si>
    <t>5.2</t>
  </si>
  <si>
    <t>5.3</t>
  </si>
  <si>
    <t>5.4</t>
  </si>
  <si>
    <t>5.5</t>
  </si>
  <si>
    <t>6.1.2</t>
  </si>
  <si>
    <t>6.1.3</t>
  </si>
  <si>
    <t>6.1.4</t>
  </si>
  <si>
    <t>6.1.5</t>
  </si>
  <si>
    <t>6.1.6</t>
  </si>
  <si>
    <t>6.2.2</t>
  </si>
  <si>
    <t>6.2.3</t>
  </si>
  <si>
    <t>6.2.4</t>
  </si>
  <si>
    <t>6.2.5</t>
  </si>
  <si>
    <t>6.2.6</t>
  </si>
  <si>
    <t>7.1.1</t>
  </si>
  <si>
    <t>7.1.2</t>
  </si>
  <si>
    <t>7.1.3</t>
  </si>
  <si>
    <t>7.1.4</t>
  </si>
  <si>
    <t>7.1.5</t>
  </si>
  <si>
    <t>7.2.1</t>
  </si>
  <si>
    <t>7.2.4</t>
  </si>
  <si>
    <t>7.3.2</t>
  </si>
  <si>
    <t>8..1</t>
  </si>
  <si>
    <t>8.3</t>
  </si>
  <si>
    <t>8.5</t>
  </si>
  <si>
    <t>9.1.3</t>
  </si>
  <si>
    <t>9.1.2</t>
  </si>
  <si>
    <t>9.2.2</t>
  </si>
  <si>
    <t>10.1</t>
  </si>
  <si>
    <t>10.2</t>
  </si>
  <si>
    <t>10.3</t>
  </si>
  <si>
    <t>10.4</t>
  </si>
  <si>
    <t>10.5</t>
  </si>
  <si>
    <r>
      <t>Бисенгалиева Саул</t>
    </r>
    <r>
      <rPr>
        <b/>
        <i/>
        <sz val="7"/>
        <color indexed="8"/>
        <rFont val="Arial"/>
        <family val="2"/>
      </rPr>
      <t>е</t>
    </r>
    <r>
      <rPr>
        <sz val="7"/>
        <color indexed="8"/>
        <rFont val="Arial"/>
        <family val="2"/>
      </rPr>
      <t> Серикбаевна</t>
    </r>
  </si>
  <si>
    <t>6.1.1</t>
  </si>
  <si>
    <t>9.1.1</t>
  </si>
  <si>
    <t>7.2.3</t>
  </si>
  <si>
    <t>7.3.1</t>
  </si>
  <si>
    <t>9.2.1</t>
  </si>
  <si>
    <t>Оценка (80%-100%=5; 60%-80%=4; 40%-60%=3)</t>
  </si>
  <si>
    <t>он-экон</t>
  </si>
  <si>
    <t>Бонус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</si>
</sst>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6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6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6"/>
      <name val="Arial Cyr"/>
      <family val="0"/>
    </font>
    <font>
      <sz val="7"/>
      <color indexed="8"/>
      <name val="Arial Cyr"/>
      <family val="0"/>
    </font>
    <font>
      <sz val="7"/>
      <color indexed="10"/>
      <name val="Arial Cyr"/>
      <family val="0"/>
    </font>
    <font>
      <u val="single"/>
      <sz val="7"/>
      <color indexed="12"/>
      <name val="Arial Cyr"/>
      <family val="0"/>
    </font>
    <font>
      <sz val="5"/>
      <name val="Arial"/>
      <family val="2"/>
    </font>
    <font>
      <b/>
      <sz val="7"/>
      <name val="Bookman Old Style"/>
      <family val="1"/>
    </font>
    <font>
      <sz val="10"/>
      <name val="Bookman Old Style"/>
      <family val="1"/>
    </font>
    <font>
      <i/>
      <sz val="7"/>
      <name val="Arial Cyr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6"/>
      <name val="Times New Roman"/>
      <family val="1"/>
    </font>
    <font>
      <b/>
      <sz val="5"/>
      <name val="Arial Cyr"/>
      <family val="0"/>
    </font>
    <font>
      <sz val="8"/>
      <name val="Verdana"/>
      <family val="2"/>
    </font>
    <font>
      <sz val="5"/>
      <name val="Times New Roman"/>
      <family val="1"/>
    </font>
    <font>
      <sz val="5.5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6"/>
      <name val="Bookman Old Style"/>
      <family val="1"/>
    </font>
    <font>
      <sz val="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textRotation="255"/>
    </xf>
    <xf numFmtId="1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right"/>
    </xf>
    <xf numFmtId="164" fontId="10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0" fontId="12" fillId="0" borderId="0" xfId="42" applyFont="1" applyAlignment="1" applyProtection="1">
      <alignment/>
      <protection/>
    </xf>
    <xf numFmtId="1" fontId="1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164" fontId="9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0" xfId="42" applyAlignment="1" applyProtection="1">
      <alignment/>
      <protection/>
    </xf>
    <xf numFmtId="1" fontId="9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49" fontId="10" fillId="34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35" borderId="10" xfId="0" applyFont="1" applyFill="1" applyBorder="1" applyAlignment="1">
      <alignment/>
    </xf>
    <xf numFmtId="0" fontId="68" fillId="35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 horizontal="right"/>
    </xf>
    <xf numFmtId="164" fontId="7" fillId="33" borderId="1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7" fillId="0" borderId="11" xfId="0" applyFont="1" applyBorder="1" applyAlignment="1">
      <alignment horizontal="center" vertical="center" textRotation="90" wrapText="1" readingOrder="1"/>
    </xf>
    <xf numFmtId="0" fontId="18" fillId="0" borderId="12" xfId="0" applyFont="1" applyBorder="1" applyAlignment="1">
      <alignment horizontal="center" vertical="center" textRotation="90" wrapText="1" readingOrder="1"/>
    </xf>
    <xf numFmtId="0" fontId="18" fillId="0" borderId="13" xfId="0" applyFont="1" applyBorder="1" applyAlignment="1">
      <alignment horizontal="center" vertical="center" textRotation="90" wrapText="1" readingOrder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2" fontId="31" fillId="0" borderId="11" xfId="0" applyNumberFormat="1" applyFont="1" applyBorder="1" applyAlignment="1">
      <alignment horizontal="center" textRotation="90" wrapText="1"/>
    </xf>
    <xf numFmtId="0" fontId="32" fillId="0" borderId="12" xfId="0" applyFont="1" applyBorder="1" applyAlignment="1">
      <alignment horizontal="center" textRotation="90"/>
    </xf>
    <xf numFmtId="0" fontId="32" fillId="0" borderId="13" xfId="0" applyFont="1" applyBorder="1" applyAlignment="1">
      <alignment horizontal="center" textRotation="9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309_2012.xls" TargetMode="External" /><Relationship Id="rId2" Type="http://schemas.openxmlformats.org/officeDocument/2006/relationships/hyperlink" Target="http://www.econ.msu.ru/cd/434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3"/>
  <sheetViews>
    <sheetView tabSelected="1" zoomScale="97" zoomScaleNormal="97" zoomScalePageLayoutView="0" workbookViewId="0" topLeftCell="A1">
      <pane xSplit="2" ySplit="4" topLeftCell="AE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V24" sqref="AV24"/>
    </sheetView>
  </sheetViews>
  <sheetFormatPr defaultColWidth="9.00390625" defaultRowHeight="12.75"/>
  <cols>
    <col min="1" max="1" width="3.125" style="0" customWidth="1"/>
    <col min="2" max="2" width="23.875" style="0" customWidth="1"/>
    <col min="3" max="9" width="1.625" style="0" customWidth="1"/>
    <col min="10" max="10" width="1.625" style="0" hidden="1" customWidth="1"/>
    <col min="11" max="19" width="1.625" style="0" customWidth="1"/>
    <col min="20" max="22" width="4.875" style="0" customWidth="1"/>
    <col min="23" max="24" width="4.125" style="1" customWidth="1"/>
    <col min="25" max="25" width="3.875" style="1" customWidth="1"/>
    <col min="26" max="28" width="1.625" style="0" customWidth="1"/>
    <col min="29" max="29" width="3.625" style="0" customWidth="1"/>
    <col min="30" max="30" width="1.625" style="1" customWidth="1"/>
    <col min="31" max="32" width="1.625" style="0" customWidth="1"/>
    <col min="33" max="33" width="5.625" style="0" hidden="1" customWidth="1"/>
    <col min="34" max="34" width="3.125" style="0" customWidth="1"/>
    <col min="35" max="35" width="3.625" style="0" customWidth="1"/>
    <col min="36" max="45" width="1.625" style="0" customWidth="1"/>
    <col min="46" max="46" width="5.00390625" style="0" customWidth="1"/>
    <col min="47" max="47" width="5.375" style="0" hidden="1" customWidth="1"/>
    <col min="48" max="48" width="4.875" style="0" customWidth="1"/>
    <col min="49" max="49" width="5.50390625" style="0" customWidth="1"/>
    <col min="50" max="50" width="4.125" style="0" customWidth="1"/>
    <col min="51" max="51" width="5.50390625" style="0" customWidth="1"/>
    <col min="52" max="52" width="5.50390625" style="0" hidden="1" customWidth="1"/>
    <col min="53" max="53" width="5.50390625" style="0" customWidth="1"/>
    <col min="54" max="55" width="0" style="0" hidden="1" customWidth="1"/>
  </cols>
  <sheetData>
    <row r="1" spans="1:72" ht="12.75">
      <c r="A1" s="3"/>
      <c r="B1" s="63" t="s">
        <v>36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15" t="s">
        <v>4</v>
      </c>
      <c r="X1" s="3"/>
      <c r="Y1" s="13">
        <v>200</v>
      </c>
      <c r="Z1" s="3"/>
      <c r="AA1" s="3"/>
      <c r="AB1" s="16" t="s">
        <v>5</v>
      </c>
      <c r="AC1" s="17">
        <f>$Y$1*0.8</f>
        <v>160</v>
      </c>
      <c r="AD1" s="3"/>
      <c r="AE1" s="16" t="s">
        <v>6</v>
      </c>
      <c r="AG1" s="18">
        <f>$Y$1*0.6</f>
        <v>120</v>
      </c>
      <c r="AH1" s="17">
        <f>$Y$1*0.6</f>
        <v>120</v>
      </c>
      <c r="AI1" s="18"/>
      <c r="AJ1" s="16" t="s">
        <v>7</v>
      </c>
      <c r="AK1" s="18"/>
      <c r="AL1" s="41">
        <f>$Y$1*0.4</f>
        <v>80</v>
      </c>
      <c r="AM1" s="40"/>
      <c r="AN1" s="16"/>
      <c r="AO1" s="16"/>
      <c r="AP1" s="17"/>
      <c r="AQ1" s="43"/>
      <c r="AR1" s="16" t="s">
        <v>11</v>
      </c>
      <c r="AS1" s="17"/>
      <c r="AT1" s="43">
        <f>$Y$1*0.2</f>
        <v>40</v>
      </c>
      <c r="AU1" s="3"/>
      <c r="AV1" s="16" t="s">
        <v>18</v>
      </c>
      <c r="AW1" s="17" t="s">
        <v>24</v>
      </c>
      <c r="AX1" s="43">
        <f>$Y$1*0.2</f>
        <v>40</v>
      </c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2" ht="12.75">
      <c r="A2" s="76"/>
      <c r="B2" s="84" t="s">
        <v>0</v>
      </c>
      <c r="C2" s="75" t="s">
        <v>33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83" t="s">
        <v>30</v>
      </c>
      <c r="W2" s="81" t="s">
        <v>26</v>
      </c>
      <c r="X2" s="72"/>
      <c r="Y2" s="72"/>
      <c r="Z2" s="72"/>
      <c r="AA2" s="72"/>
      <c r="AB2" s="72"/>
      <c r="AC2" s="72"/>
      <c r="AD2" s="82"/>
      <c r="AE2" s="82"/>
      <c r="AF2" s="82"/>
      <c r="AG2" s="82"/>
      <c r="AH2" s="82"/>
      <c r="AI2" s="83" t="s">
        <v>28</v>
      </c>
      <c r="AJ2" s="73" t="s">
        <v>34</v>
      </c>
      <c r="AK2" s="73"/>
      <c r="AL2" s="73"/>
      <c r="AM2" s="73"/>
      <c r="AN2" s="73"/>
      <c r="AO2" s="73"/>
      <c r="AP2" s="73"/>
      <c r="AQ2" s="73"/>
      <c r="AR2" s="73"/>
      <c r="AS2" s="73"/>
      <c r="AT2" s="83" t="s">
        <v>29</v>
      </c>
      <c r="AU2" s="20"/>
      <c r="AV2" s="89" t="s">
        <v>25</v>
      </c>
      <c r="AW2" s="94" t="s">
        <v>12</v>
      </c>
      <c r="AX2" s="87" t="s">
        <v>126</v>
      </c>
      <c r="AY2" s="10"/>
      <c r="AZ2" s="10"/>
      <c r="BA2" s="10"/>
      <c r="BB2" s="97" t="s">
        <v>127</v>
      </c>
      <c r="BC2" s="10" t="s">
        <v>128</v>
      </c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ht="11.25" customHeight="1">
      <c r="A3" s="77"/>
      <c r="B3" s="77"/>
      <c r="C3" s="72" t="s">
        <v>13</v>
      </c>
      <c r="D3" s="72"/>
      <c r="E3" s="72"/>
      <c r="F3" s="72" t="s">
        <v>14</v>
      </c>
      <c r="G3" s="72"/>
      <c r="H3" s="72"/>
      <c r="I3" s="72"/>
      <c r="J3" s="72"/>
      <c r="K3" s="72" t="s">
        <v>15</v>
      </c>
      <c r="L3" s="72"/>
      <c r="M3" s="72"/>
      <c r="N3" s="72"/>
      <c r="O3" s="72"/>
      <c r="P3" s="72" t="s">
        <v>16</v>
      </c>
      <c r="Q3" s="72"/>
      <c r="R3" s="72"/>
      <c r="S3" s="72"/>
      <c r="T3" s="79" t="s">
        <v>31</v>
      </c>
      <c r="U3" s="79" t="s">
        <v>32</v>
      </c>
      <c r="V3" s="83"/>
      <c r="W3" s="92" t="s">
        <v>27</v>
      </c>
      <c r="X3" s="93"/>
      <c r="Y3" s="93"/>
      <c r="Z3" s="93"/>
      <c r="AA3" s="93"/>
      <c r="AB3" s="93"/>
      <c r="AC3" s="93"/>
      <c r="AD3" s="74" t="s">
        <v>1</v>
      </c>
      <c r="AE3" s="75"/>
      <c r="AF3" s="75"/>
      <c r="AG3" s="75"/>
      <c r="AH3" s="75"/>
      <c r="AI3" s="83"/>
      <c r="AJ3" s="73" t="s">
        <v>23</v>
      </c>
      <c r="AK3" s="73"/>
      <c r="AL3" s="73"/>
      <c r="AM3" s="73"/>
      <c r="AN3" s="73"/>
      <c r="AO3" s="73"/>
      <c r="AP3" s="73"/>
      <c r="AQ3" s="73"/>
      <c r="AR3" s="73"/>
      <c r="AS3" s="73"/>
      <c r="AT3" s="85"/>
      <c r="AU3" s="79" t="s">
        <v>10</v>
      </c>
      <c r="AV3" s="90"/>
      <c r="AW3" s="95"/>
      <c r="AX3" s="88"/>
      <c r="AY3" s="11"/>
      <c r="AZ3" s="10"/>
      <c r="BA3" s="10"/>
      <c r="BB3" s="98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ht="78" customHeight="1">
      <c r="A4" s="78"/>
      <c r="B4" s="78"/>
      <c r="C4" s="37">
        <v>13</v>
      </c>
      <c r="D4" s="38">
        <f>C4+7</f>
        <v>20</v>
      </c>
      <c r="E4" s="38">
        <f>D4+7</f>
        <v>27</v>
      </c>
      <c r="F4" s="38">
        <v>5</v>
      </c>
      <c r="G4" s="38">
        <f>F4+7</f>
        <v>12</v>
      </c>
      <c r="H4" s="38">
        <f>G4+7</f>
        <v>19</v>
      </c>
      <c r="I4" s="38">
        <f>H4+7</f>
        <v>26</v>
      </c>
      <c r="J4" s="38"/>
      <c r="K4" s="38">
        <v>2</v>
      </c>
      <c r="L4" s="38">
        <f>K4+7</f>
        <v>9</v>
      </c>
      <c r="M4" s="38">
        <f>L4+7</f>
        <v>16</v>
      </c>
      <c r="N4" s="38">
        <f>M4+7</f>
        <v>23</v>
      </c>
      <c r="O4" s="38">
        <f>N4+7</f>
        <v>30</v>
      </c>
      <c r="P4" s="38">
        <v>14</v>
      </c>
      <c r="Q4" s="38">
        <v>14</v>
      </c>
      <c r="R4" s="38">
        <f>Q4+7</f>
        <v>21</v>
      </c>
      <c r="S4" s="38">
        <f>R4+7</f>
        <v>28</v>
      </c>
      <c r="T4" s="86"/>
      <c r="U4" s="80"/>
      <c r="V4" s="83"/>
      <c r="W4" s="51" t="s">
        <v>3</v>
      </c>
      <c r="X4" s="51" t="s">
        <v>3</v>
      </c>
      <c r="Y4" s="51" t="s">
        <v>3</v>
      </c>
      <c r="Z4" s="39" t="s">
        <v>20</v>
      </c>
      <c r="AA4" s="39" t="s">
        <v>21</v>
      </c>
      <c r="AB4" s="39" t="s">
        <v>22</v>
      </c>
      <c r="AC4" s="50" t="s">
        <v>19</v>
      </c>
      <c r="AD4" s="39" t="s">
        <v>20</v>
      </c>
      <c r="AE4" s="39" t="s">
        <v>21</v>
      </c>
      <c r="AF4" s="39" t="s">
        <v>22</v>
      </c>
      <c r="AG4" s="19" t="s">
        <v>2</v>
      </c>
      <c r="AH4" s="50" t="s">
        <v>19</v>
      </c>
      <c r="AI4" s="83"/>
      <c r="AJ4" s="14">
        <v>1</v>
      </c>
      <c r="AK4" s="14">
        <v>2</v>
      </c>
      <c r="AL4" s="14">
        <v>3</v>
      </c>
      <c r="AM4" s="14">
        <v>4</v>
      </c>
      <c r="AN4" s="14">
        <v>5</v>
      </c>
      <c r="AO4" s="14">
        <v>6</v>
      </c>
      <c r="AP4" s="14">
        <v>7</v>
      </c>
      <c r="AQ4" s="14">
        <v>8</v>
      </c>
      <c r="AR4" s="14">
        <v>9</v>
      </c>
      <c r="AS4" s="54">
        <v>10</v>
      </c>
      <c r="AT4" s="85"/>
      <c r="AU4" s="82"/>
      <c r="AV4" s="91"/>
      <c r="AW4" s="96"/>
      <c r="AX4" s="88"/>
      <c r="AY4" s="11"/>
      <c r="AZ4" s="12" t="s">
        <v>8</v>
      </c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ht="12.75">
      <c r="A5" s="2">
        <v>1</v>
      </c>
      <c r="B5" s="64" t="s">
        <v>37</v>
      </c>
      <c r="C5" s="52">
        <v>1</v>
      </c>
      <c r="D5" s="52">
        <v>1</v>
      </c>
      <c r="E5" s="52">
        <v>3</v>
      </c>
      <c r="F5" s="52">
        <v>1</v>
      </c>
      <c r="G5" s="52">
        <v>3</v>
      </c>
      <c r="H5" s="52">
        <v>3</v>
      </c>
      <c r="I5" s="52">
        <v>3</v>
      </c>
      <c r="J5" s="52"/>
      <c r="K5" s="52">
        <f>IF(AD5&gt;0,1,0)</f>
        <v>1</v>
      </c>
      <c r="L5" s="52">
        <v>1</v>
      </c>
      <c r="M5" s="52">
        <v>1</v>
      </c>
      <c r="N5" s="52">
        <f>1+0.5</f>
        <v>1.5</v>
      </c>
      <c r="O5" s="52">
        <f>1+1.5</f>
        <v>2.5</v>
      </c>
      <c r="P5" s="52">
        <f>1</f>
        <v>1</v>
      </c>
      <c r="Q5" s="52">
        <v>1</v>
      </c>
      <c r="R5" s="52">
        <f>1</f>
        <v>1</v>
      </c>
      <c r="S5" s="52">
        <f>1+1</f>
        <v>2</v>
      </c>
      <c r="T5" s="20">
        <f aca="true" t="shared" si="0" ref="T5:T36">SUM(C5:S5)</f>
        <v>27</v>
      </c>
      <c r="U5" s="55">
        <v>10</v>
      </c>
      <c r="V5" s="69">
        <f>((T5)*50/48)+U5</f>
        <v>38.125</v>
      </c>
      <c r="W5" s="22" t="s">
        <v>65</v>
      </c>
      <c r="X5" s="22" t="s">
        <v>68</v>
      </c>
      <c r="Y5" s="22" t="s">
        <v>80</v>
      </c>
      <c r="Z5" s="59">
        <v>10</v>
      </c>
      <c r="AA5" s="59">
        <v>10</v>
      </c>
      <c r="AB5" s="59">
        <v>10</v>
      </c>
      <c r="AC5" s="2">
        <f>SUM(Z5:AB5)</f>
        <v>30</v>
      </c>
      <c r="AD5" s="59">
        <v>6</v>
      </c>
      <c r="AE5" s="59">
        <v>9</v>
      </c>
      <c r="AF5" s="59">
        <v>9</v>
      </c>
      <c r="AG5" s="23"/>
      <c r="AH5" s="2">
        <f>SUM(AD5:AG5)</f>
        <v>24</v>
      </c>
      <c r="AI5" s="2">
        <f>(AC5+AH5)*50/50</f>
        <v>54</v>
      </c>
      <c r="AJ5" s="52">
        <v>3</v>
      </c>
      <c r="AK5" s="52">
        <v>3</v>
      </c>
      <c r="AL5" s="52">
        <v>3</v>
      </c>
      <c r="AM5" s="52">
        <v>3</v>
      </c>
      <c r="AN5" s="52">
        <v>3</v>
      </c>
      <c r="AO5" s="52">
        <v>3</v>
      </c>
      <c r="AP5" s="52">
        <v>3</v>
      </c>
      <c r="AQ5" s="52">
        <v>3</v>
      </c>
      <c r="AR5" s="52">
        <v>3</v>
      </c>
      <c r="AS5" s="52">
        <v>3</v>
      </c>
      <c r="AT5" s="44">
        <f>SUM(AJ5:AS5)</f>
        <v>30</v>
      </c>
      <c r="AU5" s="2"/>
      <c r="AV5" s="2">
        <v>50</v>
      </c>
      <c r="AW5" s="24">
        <f>V5+AI5+AT5+AV5</f>
        <v>172.125</v>
      </c>
      <c r="AX5" s="2">
        <f>IF(AW5&gt;=AZ5*0.8,5,IF(AW5&gt;=AZ5*0.6,4,IF(AW5&gt;=AZ5*0.4,3,2)))</f>
        <v>5</v>
      </c>
      <c r="AY5" s="8"/>
      <c r="AZ5" s="9">
        <f>$Y$1</f>
        <v>200</v>
      </c>
      <c r="BA5" s="10"/>
      <c r="BB5" s="10">
        <v>122</v>
      </c>
      <c r="BC5" s="71">
        <f aca="true" t="shared" si="1" ref="BC5:BC26">BB5-AW5</f>
        <v>-50.125</v>
      </c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s="6" customFormat="1" ht="12.75">
      <c r="A6" s="5">
        <f>A5+1</f>
        <v>2</v>
      </c>
      <c r="B6" s="65" t="s">
        <v>38</v>
      </c>
      <c r="C6" s="53">
        <v>1</v>
      </c>
      <c r="D6" s="53">
        <v>3</v>
      </c>
      <c r="E6" s="53">
        <v>3</v>
      </c>
      <c r="F6" s="53">
        <v>3</v>
      </c>
      <c r="G6" s="53">
        <v>3</v>
      </c>
      <c r="H6" s="53">
        <v>3</v>
      </c>
      <c r="I6" s="53">
        <v>3</v>
      </c>
      <c r="J6" s="53"/>
      <c r="K6" s="53">
        <f>IF(AD6&gt;0,1,0)+2</f>
        <v>3</v>
      </c>
      <c r="L6" s="53">
        <v>3</v>
      </c>
      <c r="M6" s="53">
        <v>3</v>
      </c>
      <c r="N6" s="53">
        <f>1+2</f>
        <v>3</v>
      </c>
      <c r="O6" s="53">
        <f>0.5+1.5</f>
        <v>2</v>
      </c>
      <c r="P6" s="53">
        <f>1+2</f>
        <v>3</v>
      </c>
      <c r="Q6" s="53">
        <v>1</v>
      </c>
      <c r="R6" s="53">
        <f>1+2</f>
        <v>3</v>
      </c>
      <c r="S6" s="53">
        <f>1+2.5</f>
        <v>3.5</v>
      </c>
      <c r="T6" s="67">
        <f t="shared" si="0"/>
        <v>43.5</v>
      </c>
      <c r="U6" s="31">
        <v>10</v>
      </c>
      <c r="V6" s="70">
        <f>((T6)*50/48)+U6</f>
        <v>55.3125</v>
      </c>
      <c r="W6" s="26" t="s">
        <v>60</v>
      </c>
      <c r="X6" s="26" t="s">
        <v>71</v>
      </c>
      <c r="Y6" s="26" t="s">
        <v>101</v>
      </c>
      <c r="Z6" s="60">
        <v>10</v>
      </c>
      <c r="AA6" s="60">
        <v>10</v>
      </c>
      <c r="AB6" s="60">
        <v>10</v>
      </c>
      <c r="AC6" s="5">
        <f aca="true" t="shared" si="2" ref="AC6:AC35">SUM(Z6:AB6)</f>
        <v>30</v>
      </c>
      <c r="AD6" s="60">
        <v>9</v>
      </c>
      <c r="AE6" s="60">
        <v>8</v>
      </c>
      <c r="AF6" s="60">
        <v>9.5</v>
      </c>
      <c r="AG6" s="27"/>
      <c r="AH6" s="5">
        <f>SUM(AD6:AF6)</f>
        <v>26.5</v>
      </c>
      <c r="AI6" s="5">
        <f>(AC6+AH6)*50/50</f>
        <v>56.5</v>
      </c>
      <c r="AJ6" s="53">
        <v>3</v>
      </c>
      <c r="AK6" s="53">
        <v>3</v>
      </c>
      <c r="AL6" s="53">
        <v>3</v>
      </c>
      <c r="AM6" s="53">
        <v>3</v>
      </c>
      <c r="AN6" s="53">
        <v>3</v>
      </c>
      <c r="AO6" s="53">
        <v>3</v>
      </c>
      <c r="AP6" s="53">
        <v>2.5</v>
      </c>
      <c r="AQ6" s="53"/>
      <c r="AR6" s="53">
        <v>3</v>
      </c>
      <c r="AS6" s="53">
        <v>3</v>
      </c>
      <c r="AT6" s="45">
        <f>SUM(AJ6:AS6)</f>
        <v>26.5</v>
      </c>
      <c r="AU6" s="5"/>
      <c r="AV6" s="5">
        <v>38</v>
      </c>
      <c r="AW6" s="28">
        <f>V6+AI6+AT6+AV6</f>
        <v>176.3125</v>
      </c>
      <c r="AX6" s="5">
        <f>IF(AW6&gt;=AZ6*0.8,5,IF(AW6&gt;=AZ6*0.6,4,IF(AW6&gt;=AZ6*0.4,3,2)))</f>
        <v>5</v>
      </c>
      <c r="AY6" s="8"/>
      <c r="AZ6" s="9">
        <f aca="true" t="shared" si="3" ref="AZ6:AZ36">$Y$1</f>
        <v>200</v>
      </c>
      <c r="BA6" s="10"/>
      <c r="BB6" s="10">
        <v>139</v>
      </c>
      <c r="BC6" s="71">
        <f t="shared" si="1"/>
        <v>-37.3125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ht="12.75">
      <c r="A7" s="2">
        <f aca="true" t="shared" si="4" ref="A7:A30">A6+1</f>
        <v>3</v>
      </c>
      <c r="B7" s="64" t="s">
        <v>120</v>
      </c>
      <c r="C7" s="52">
        <v>1</v>
      </c>
      <c r="D7" s="52">
        <v>1</v>
      </c>
      <c r="E7" s="52">
        <v>1</v>
      </c>
      <c r="F7" s="52">
        <f>0.5+2</f>
        <v>2.5</v>
      </c>
      <c r="G7" s="52">
        <v>0</v>
      </c>
      <c r="H7" s="52">
        <v>0</v>
      </c>
      <c r="I7" s="52">
        <v>3</v>
      </c>
      <c r="J7" s="52"/>
      <c r="K7" s="52">
        <f>IF(AD7&gt;0,1,0)</f>
        <v>1</v>
      </c>
      <c r="L7" s="52">
        <v>1</v>
      </c>
      <c r="M7" s="52">
        <v>1</v>
      </c>
      <c r="N7" s="52">
        <f>0.5+0.5</f>
        <v>1</v>
      </c>
      <c r="O7" s="52">
        <f>1+1</f>
        <v>2</v>
      </c>
      <c r="P7" s="52">
        <f>1</f>
        <v>1</v>
      </c>
      <c r="Q7" s="52">
        <v>1</v>
      </c>
      <c r="R7" s="52"/>
      <c r="S7" s="52">
        <f>0.5+0.5</f>
        <v>1</v>
      </c>
      <c r="T7" s="20">
        <f t="shared" si="0"/>
        <v>17.5</v>
      </c>
      <c r="U7" s="55">
        <v>6</v>
      </c>
      <c r="V7" s="69">
        <f aca="true" t="shared" si="5" ref="V7:V26">((T7)*50/48)+U7</f>
        <v>24.229166666666668</v>
      </c>
      <c r="W7" s="22" t="s">
        <v>69</v>
      </c>
      <c r="X7" s="22" t="s">
        <v>82</v>
      </c>
      <c r="Y7" s="22" t="s">
        <v>105</v>
      </c>
      <c r="Z7" s="59">
        <v>10</v>
      </c>
      <c r="AA7" s="59">
        <v>10</v>
      </c>
      <c r="AB7" s="59">
        <v>10</v>
      </c>
      <c r="AC7" s="2">
        <f t="shared" si="2"/>
        <v>30</v>
      </c>
      <c r="AD7" s="59">
        <v>9.5</v>
      </c>
      <c r="AE7" s="59">
        <v>8</v>
      </c>
      <c r="AF7" s="59">
        <v>9</v>
      </c>
      <c r="AG7" s="23"/>
      <c r="AH7" s="2">
        <f>SUM(AD7:AG7)</f>
        <v>26.5</v>
      </c>
      <c r="AI7" s="2">
        <f aca="true" t="shared" si="6" ref="AI7:AI36">(AC7+AH7)*50/50</f>
        <v>56.5</v>
      </c>
      <c r="AJ7" s="52">
        <v>3</v>
      </c>
      <c r="AK7" s="52">
        <v>3</v>
      </c>
      <c r="AL7" s="52">
        <v>3</v>
      </c>
      <c r="AM7" s="52">
        <v>3</v>
      </c>
      <c r="AN7" s="52">
        <v>3</v>
      </c>
      <c r="AO7" s="52">
        <v>3</v>
      </c>
      <c r="AP7" s="52">
        <v>3</v>
      </c>
      <c r="AQ7" s="52">
        <v>3</v>
      </c>
      <c r="AR7" s="52">
        <v>0.01</v>
      </c>
      <c r="AS7" s="52">
        <v>0.01</v>
      </c>
      <c r="AT7" s="44">
        <f aca="true" t="shared" si="7" ref="AT7:AT36">SUM(AJ7:AS7)</f>
        <v>24.020000000000003</v>
      </c>
      <c r="AU7" s="2"/>
      <c r="AV7" s="2">
        <v>50</v>
      </c>
      <c r="AW7" s="24">
        <f aca="true" t="shared" si="8" ref="AW7:AW36">V7+AI7+AT7+AV7</f>
        <v>154.74916666666667</v>
      </c>
      <c r="AX7" s="2">
        <f aca="true" t="shared" si="9" ref="AX7:AX36">IF(AW7&gt;=AZ7*0.8,5,IF(AW7&gt;=AZ7*0.6,4,IF(AW7&gt;=AZ7*0.4,3,2)))</f>
        <v>4</v>
      </c>
      <c r="AY7" s="8"/>
      <c r="AZ7" s="9">
        <f t="shared" si="3"/>
        <v>200</v>
      </c>
      <c r="BA7" s="10"/>
      <c r="BB7" s="10">
        <v>105</v>
      </c>
      <c r="BC7" s="71">
        <f t="shared" si="1"/>
        <v>-49.74916666666667</v>
      </c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72" s="6" customFormat="1" ht="12.75">
      <c r="A8" s="5">
        <f t="shared" si="4"/>
        <v>4</v>
      </c>
      <c r="B8" s="65" t="s">
        <v>39</v>
      </c>
      <c r="C8" s="53">
        <v>1</v>
      </c>
      <c r="D8" s="53">
        <v>1</v>
      </c>
      <c r="E8" s="53">
        <v>2</v>
      </c>
      <c r="F8" s="53">
        <v>1</v>
      </c>
      <c r="G8" s="53">
        <v>1</v>
      </c>
      <c r="H8" s="53">
        <v>1</v>
      </c>
      <c r="I8" s="53">
        <v>1</v>
      </c>
      <c r="J8" s="53"/>
      <c r="K8" s="53">
        <f>IF(AD8&gt;0,1,0)</f>
        <v>1</v>
      </c>
      <c r="L8" s="53">
        <v>3</v>
      </c>
      <c r="M8" s="53">
        <v>1</v>
      </c>
      <c r="N8" s="53">
        <f>1</f>
        <v>1</v>
      </c>
      <c r="O8" s="53">
        <f>0.5</f>
        <v>0.5</v>
      </c>
      <c r="P8" s="53">
        <f>1</f>
        <v>1</v>
      </c>
      <c r="Q8" s="53">
        <v>0.5</v>
      </c>
      <c r="R8" s="53">
        <f>1</f>
        <v>1</v>
      </c>
      <c r="S8" s="53">
        <f>1+1</f>
        <v>2</v>
      </c>
      <c r="T8" s="67">
        <f t="shared" si="0"/>
        <v>19</v>
      </c>
      <c r="U8" s="31">
        <v>10</v>
      </c>
      <c r="V8" s="70">
        <f t="shared" si="5"/>
        <v>29.791666666666668</v>
      </c>
      <c r="W8" s="26" t="s">
        <v>87</v>
      </c>
      <c r="X8" s="26" t="s">
        <v>109</v>
      </c>
      <c r="Y8" s="26" t="s">
        <v>117</v>
      </c>
      <c r="Z8" s="60">
        <v>7</v>
      </c>
      <c r="AA8" s="60">
        <v>8</v>
      </c>
      <c r="AB8" s="60">
        <v>9</v>
      </c>
      <c r="AC8" s="5">
        <f t="shared" si="2"/>
        <v>24</v>
      </c>
      <c r="AD8" s="60">
        <v>9</v>
      </c>
      <c r="AE8" s="60">
        <v>7</v>
      </c>
      <c r="AF8" s="60">
        <v>9</v>
      </c>
      <c r="AG8" s="5"/>
      <c r="AH8" s="5">
        <f>SUM(AD8:AF8)</f>
        <v>25</v>
      </c>
      <c r="AI8" s="5">
        <f t="shared" si="6"/>
        <v>49</v>
      </c>
      <c r="AJ8" s="53">
        <v>3</v>
      </c>
      <c r="AK8" s="53">
        <v>3</v>
      </c>
      <c r="AL8" s="53">
        <v>1.5</v>
      </c>
      <c r="AM8" s="53">
        <v>3</v>
      </c>
      <c r="AN8" s="53">
        <v>3</v>
      </c>
      <c r="AO8" s="53">
        <v>3</v>
      </c>
      <c r="AP8" s="53">
        <v>3</v>
      </c>
      <c r="AQ8" s="53">
        <v>3</v>
      </c>
      <c r="AR8" s="53">
        <v>3</v>
      </c>
      <c r="AS8" s="53">
        <v>3</v>
      </c>
      <c r="AT8" s="45">
        <f t="shared" si="7"/>
        <v>28.5</v>
      </c>
      <c r="AU8" s="5"/>
      <c r="AV8" s="5">
        <v>40</v>
      </c>
      <c r="AW8" s="28">
        <f t="shared" si="8"/>
        <v>147.29166666666669</v>
      </c>
      <c r="AX8" s="5">
        <f t="shared" si="9"/>
        <v>4</v>
      </c>
      <c r="AY8" s="8"/>
      <c r="AZ8" s="9">
        <f t="shared" si="3"/>
        <v>200</v>
      </c>
      <c r="BA8" s="10"/>
      <c r="BB8" s="10">
        <v>106</v>
      </c>
      <c r="BC8" s="71">
        <f t="shared" si="1"/>
        <v>-41.291666666666686</v>
      </c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</row>
    <row r="9" spans="1:72" ht="12.75">
      <c r="A9" s="2">
        <f t="shared" si="4"/>
        <v>5</v>
      </c>
      <c r="B9" s="64" t="s">
        <v>40</v>
      </c>
      <c r="C9" s="52">
        <v>1</v>
      </c>
      <c r="D9" s="52">
        <v>1</v>
      </c>
      <c r="E9" s="52">
        <v>0</v>
      </c>
      <c r="F9" s="52">
        <v>3</v>
      </c>
      <c r="G9" s="52">
        <v>0</v>
      </c>
      <c r="H9" s="52">
        <v>1</v>
      </c>
      <c r="I9" s="52">
        <v>1</v>
      </c>
      <c r="J9" s="52"/>
      <c r="K9" s="52">
        <f>IF(AD9&gt;0,1,0)+2</f>
        <v>3</v>
      </c>
      <c r="L9" s="52">
        <v>1</v>
      </c>
      <c r="M9" s="52">
        <f>1-0.5</f>
        <v>0.5</v>
      </c>
      <c r="N9" s="52">
        <f>1</f>
        <v>1</v>
      </c>
      <c r="O9" s="52"/>
      <c r="P9" s="52">
        <f>1</f>
        <v>1</v>
      </c>
      <c r="Q9" s="52">
        <v>0.5</v>
      </c>
      <c r="R9" s="52">
        <f>1+0.5</f>
        <v>1.5</v>
      </c>
      <c r="S9" s="52">
        <f>1+0.5</f>
        <v>1.5</v>
      </c>
      <c r="T9" s="20">
        <f t="shared" si="0"/>
        <v>17</v>
      </c>
      <c r="U9" s="55">
        <f>2+2+2</f>
        <v>6</v>
      </c>
      <c r="V9" s="69">
        <f t="shared" si="5"/>
        <v>23.708333333333332</v>
      </c>
      <c r="W9" s="22" t="s">
        <v>85</v>
      </c>
      <c r="X9" s="61" t="s">
        <v>97</v>
      </c>
      <c r="Y9" s="61" t="s">
        <v>114</v>
      </c>
      <c r="Z9" s="59">
        <v>9</v>
      </c>
      <c r="AA9" s="59">
        <v>9</v>
      </c>
      <c r="AB9" s="59">
        <v>10</v>
      </c>
      <c r="AC9" s="2">
        <f t="shared" si="2"/>
        <v>28</v>
      </c>
      <c r="AD9" s="59">
        <v>6</v>
      </c>
      <c r="AE9" s="59">
        <v>8.5</v>
      </c>
      <c r="AF9" s="59">
        <v>8</v>
      </c>
      <c r="AG9" s="23"/>
      <c r="AH9" s="2">
        <f>SUM(AD9:AG9)</f>
        <v>22.5</v>
      </c>
      <c r="AI9" s="2">
        <f t="shared" si="6"/>
        <v>50.5</v>
      </c>
      <c r="AJ9" s="52">
        <v>2</v>
      </c>
      <c r="AK9" s="52"/>
      <c r="AL9" s="52">
        <v>0</v>
      </c>
      <c r="AM9" s="52">
        <v>2</v>
      </c>
      <c r="AN9" s="52">
        <v>3</v>
      </c>
      <c r="AO9" s="52"/>
      <c r="AP9" s="52">
        <v>3</v>
      </c>
      <c r="AQ9" s="52"/>
      <c r="AR9" s="52"/>
      <c r="AS9" s="52"/>
      <c r="AT9" s="44">
        <f t="shared" si="7"/>
        <v>10</v>
      </c>
      <c r="AU9" s="2"/>
      <c r="AV9" s="2">
        <v>45</v>
      </c>
      <c r="AW9" s="24">
        <f t="shared" si="8"/>
        <v>129.20833333333331</v>
      </c>
      <c r="AX9" s="2">
        <f t="shared" si="9"/>
        <v>4</v>
      </c>
      <c r="AY9" s="8"/>
      <c r="AZ9" s="9">
        <f t="shared" si="3"/>
        <v>200</v>
      </c>
      <c r="BA9" s="10"/>
      <c r="BB9" s="10">
        <v>84</v>
      </c>
      <c r="BC9" s="71">
        <f t="shared" si="1"/>
        <v>-45.208333333333314</v>
      </c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</row>
    <row r="10" spans="1:72" s="6" customFormat="1" ht="12.75">
      <c r="A10" s="5">
        <f t="shared" si="4"/>
        <v>6</v>
      </c>
      <c r="B10" s="66" t="s">
        <v>41</v>
      </c>
      <c r="C10" s="53">
        <v>1</v>
      </c>
      <c r="D10" s="53">
        <v>2</v>
      </c>
      <c r="E10" s="53">
        <v>3</v>
      </c>
      <c r="F10" s="53">
        <v>1</v>
      </c>
      <c r="G10" s="53">
        <v>3</v>
      </c>
      <c r="H10" s="53">
        <v>1</v>
      </c>
      <c r="I10" s="53">
        <v>3</v>
      </c>
      <c r="J10" s="53"/>
      <c r="K10" s="53">
        <f>IF(AD10&gt;0,1,0)+2</f>
        <v>3</v>
      </c>
      <c r="L10" s="53">
        <v>3</v>
      </c>
      <c r="M10" s="53">
        <v>1</v>
      </c>
      <c r="N10" s="53">
        <f>1+0.5</f>
        <v>1.5</v>
      </c>
      <c r="O10" s="53">
        <f>1+1.5</f>
        <v>2.5</v>
      </c>
      <c r="P10" s="53">
        <f>1</f>
        <v>1</v>
      </c>
      <c r="Q10" s="53">
        <v>1</v>
      </c>
      <c r="R10" s="53">
        <f>1+0.5</f>
        <v>1.5</v>
      </c>
      <c r="S10" s="53">
        <f>1+0.5</f>
        <v>1.5</v>
      </c>
      <c r="T10" s="67">
        <f t="shared" si="0"/>
        <v>30</v>
      </c>
      <c r="U10" s="31">
        <v>6</v>
      </c>
      <c r="V10" s="70">
        <f t="shared" si="5"/>
        <v>37.25</v>
      </c>
      <c r="W10" s="26" t="s">
        <v>72</v>
      </c>
      <c r="X10" s="26" t="s">
        <v>88</v>
      </c>
      <c r="Y10" s="26" t="s">
        <v>103</v>
      </c>
      <c r="Z10" s="60">
        <v>10</v>
      </c>
      <c r="AA10" s="60">
        <v>10</v>
      </c>
      <c r="AB10" s="60">
        <v>10</v>
      </c>
      <c r="AC10" s="5">
        <f t="shared" si="2"/>
        <v>30</v>
      </c>
      <c r="AD10" s="60">
        <v>10</v>
      </c>
      <c r="AE10" s="60">
        <v>9</v>
      </c>
      <c r="AF10" s="60">
        <v>9</v>
      </c>
      <c r="AG10" s="27"/>
      <c r="AH10" s="5">
        <f>SUM(AD10:AF10)</f>
        <v>28</v>
      </c>
      <c r="AI10" s="5">
        <f t="shared" si="6"/>
        <v>58</v>
      </c>
      <c r="AJ10" s="53">
        <v>3</v>
      </c>
      <c r="AK10" s="53">
        <v>3</v>
      </c>
      <c r="AL10" s="53">
        <v>3</v>
      </c>
      <c r="AM10" s="53">
        <v>3</v>
      </c>
      <c r="AN10" s="53">
        <v>3</v>
      </c>
      <c r="AO10" s="53">
        <v>3</v>
      </c>
      <c r="AP10" s="53">
        <v>3</v>
      </c>
      <c r="AQ10" s="53"/>
      <c r="AR10" s="53"/>
      <c r="AS10" s="53">
        <v>3</v>
      </c>
      <c r="AT10" s="45">
        <f t="shared" si="7"/>
        <v>24</v>
      </c>
      <c r="AU10" s="5"/>
      <c r="AV10" s="5">
        <v>50</v>
      </c>
      <c r="AW10" s="28">
        <f t="shared" si="8"/>
        <v>169.25</v>
      </c>
      <c r="AX10" s="5">
        <f t="shared" si="9"/>
        <v>5</v>
      </c>
      <c r="AY10" s="8"/>
      <c r="AZ10" s="9">
        <f t="shared" si="3"/>
        <v>200</v>
      </c>
      <c r="BA10" s="10"/>
      <c r="BB10" s="10">
        <v>119</v>
      </c>
      <c r="BC10" s="71">
        <f t="shared" si="1"/>
        <v>-50.25</v>
      </c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</row>
    <row r="11" spans="1:72" ht="13.5" customHeight="1">
      <c r="A11" s="2">
        <f t="shared" si="4"/>
        <v>7</v>
      </c>
      <c r="B11" s="64" t="s">
        <v>42</v>
      </c>
      <c r="C11" s="52">
        <v>1</v>
      </c>
      <c r="D11" s="52">
        <v>3</v>
      </c>
      <c r="E11" s="52">
        <v>3</v>
      </c>
      <c r="F11" s="52">
        <v>3</v>
      </c>
      <c r="G11" s="52">
        <v>3</v>
      </c>
      <c r="H11" s="52">
        <v>3</v>
      </c>
      <c r="I11" s="52">
        <v>3</v>
      </c>
      <c r="J11" s="52"/>
      <c r="K11" s="52">
        <f>IF(AD11&gt;0,1,0)+2</f>
        <v>3</v>
      </c>
      <c r="L11" s="52">
        <v>3</v>
      </c>
      <c r="M11" s="52">
        <f>1-0.5+2</f>
        <v>2.5</v>
      </c>
      <c r="N11" s="52">
        <f>1+1.5</f>
        <v>2.5</v>
      </c>
      <c r="O11" s="52">
        <f>1+1</f>
        <v>2</v>
      </c>
      <c r="P11" s="52">
        <f>1+1</f>
        <v>2</v>
      </c>
      <c r="Q11" s="52">
        <v>1</v>
      </c>
      <c r="R11" s="52">
        <f>1+1.5</f>
        <v>2.5</v>
      </c>
      <c r="S11" s="52">
        <f>1+3</f>
        <v>4</v>
      </c>
      <c r="T11" s="20">
        <f t="shared" si="0"/>
        <v>41.5</v>
      </c>
      <c r="U11" s="55">
        <v>12</v>
      </c>
      <c r="V11" s="69">
        <f t="shared" si="5"/>
        <v>55.229166666666664</v>
      </c>
      <c r="W11" s="22" t="s">
        <v>61</v>
      </c>
      <c r="X11" s="22" t="s">
        <v>98</v>
      </c>
      <c r="Y11" s="22" t="s">
        <v>104</v>
      </c>
      <c r="Z11" s="59">
        <v>10</v>
      </c>
      <c r="AA11" s="59">
        <v>10</v>
      </c>
      <c r="AB11" s="59">
        <v>10</v>
      </c>
      <c r="AC11" s="2">
        <f t="shared" si="2"/>
        <v>30</v>
      </c>
      <c r="AD11" s="59">
        <v>10</v>
      </c>
      <c r="AE11" s="59">
        <v>8</v>
      </c>
      <c r="AF11" s="59">
        <v>10</v>
      </c>
      <c r="AG11" s="23"/>
      <c r="AH11" s="2">
        <f>SUM(AD11:AG11)</f>
        <v>28</v>
      </c>
      <c r="AI11" s="2">
        <f t="shared" si="6"/>
        <v>58</v>
      </c>
      <c r="AJ11" s="52">
        <v>3</v>
      </c>
      <c r="AK11" s="52">
        <v>3</v>
      </c>
      <c r="AL11" s="52">
        <v>3</v>
      </c>
      <c r="AM11" s="52">
        <v>3</v>
      </c>
      <c r="AN11" s="52">
        <v>3</v>
      </c>
      <c r="AO11" s="52">
        <v>3</v>
      </c>
      <c r="AP11" s="52">
        <v>3</v>
      </c>
      <c r="AQ11" s="52">
        <v>3</v>
      </c>
      <c r="AR11" s="52">
        <v>3</v>
      </c>
      <c r="AS11" s="52">
        <v>3</v>
      </c>
      <c r="AT11" s="44">
        <f t="shared" si="7"/>
        <v>30</v>
      </c>
      <c r="AU11" s="2"/>
      <c r="AV11" s="2">
        <v>17</v>
      </c>
      <c r="AW11" s="24">
        <f t="shared" si="8"/>
        <v>160.22916666666666</v>
      </c>
      <c r="AX11" s="2">
        <f t="shared" si="9"/>
        <v>5</v>
      </c>
      <c r="AY11" s="8"/>
      <c r="AZ11" s="9">
        <f t="shared" si="3"/>
        <v>200</v>
      </c>
      <c r="BA11" s="10"/>
      <c r="BB11" s="10">
        <v>143</v>
      </c>
      <c r="BC11" s="71">
        <f t="shared" si="1"/>
        <v>-17.229166666666657</v>
      </c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</row>
    <row r="12" spans="1:72" s="6" customFormat="1" ht="12.75">
      <c r="A12" s="5">
        <f t="shared" si="4"/>
        <v>8</v>
      </c>
      <c r="B12" s="65" t="s">
        <v>43</v>
      </c>
      <c r="C12" s="53">
        <v>1</v>
      </c>
      <c r="D12" s="53">
        <v>2</v>
      </c>
      <c r="E12" s="53">
        <v>3</v>
      </c>
      <c r="F12" s="53">
        <v>3</v>
      </c>
      <c r="G12" s="53">
        <v>1</v>
      </c>
      <c r="H12" s="53">
        <v>3</v>
      </c>
      <c r="I12" s="53">
        <v>3</v>
      </c>
      <c r="J12" s="53"/>
      <c r="K12" s="53">
        <f>IF(AD12&gt;0,1,0)+2</f>
        <v>3</v>
      </c>
      <c r="L12" s="53">
        <v>3</v>
      </c>
      <c r="M12" s="53">
        <v>3</v>
      </c>
      <c r="N12" s="53">
        <f>1+1.5</f>
        <v>2.5</v>
      </c>
      <c r="O12" s="53">
        <f>1+1.5</f>
        <v>2.5</v>
      </c>
      <c r="P12" s="53">
        <f>1+2.5</f>
        <v>3.5</v>
      </c>
      <c r="Q12" s="53">
        <v>1</v>
      </c>
      <c r="R12" s="53">
        <f>1+1</f>
        <v>2</v>
      </c>
      <c r="S12" s="53">
        <f>1+2</f>
        <v>3</v>
      </c>
      <c r="T12" s="67">
        <f t="shared" si="0"/>
        <v>39.5</v>
      </c>
      <c r="U12" s="31">
        <v>6</v>
      </c>
      <c r="V12" s="70">
        <f t="shared" si="5"/>
        <v>47.145833333333336</v>
      </c>
      <c r="W12" s="26" t="s">
        <v>64</v>
      </c>
      <c r="X12" s="26" t="s">
        <v>76</v>
      </c>
      <c r="Y12" s="26" t="s">
        <v>100</v>
      </c>
      <c r="Z12" s="60">
        <v>10</v>
      </c>
      <c r="AA12" s="60">
        <v>10</v>
      </c>
      <c r="AB12" s="60">
        <v>10</v>
      </c>
      <c r="AC12" s="5">
        <f t="shared" si="2"/>
        <v>30</v>
      </c>
      <c r="AD12" s="60">
        <v>10</v>
      </c>
      <c r="AE12" s="60">
        <v>9</v>
      </c>
      <c r="AF12" s="60">
        <v>10</v>
      </c>
      <c r="AG12" s="27"/>
      <c r="AH12" s="5">
        <f>SUM(AD12:AF12)</f>
        <v>29</v>
      </c>
      <c r="AI12" s="5">
        <f t="shared" si="6"/>
        <v>59</v>
      </c>
      <c r="AJ12" s="53">
        <v>3</v>
      </c>
      <c r="AK12" s="53">
        <v>3</v>
      </c>
      <c r="AL12" s="53">
        <v>3</v>
      </c>
      <c r="AM12" s="53">
        <v>3</v>
      </c>
      <c r="AN12" s="53">
        <v>3</v>
      </c>
      <c r="AO12" s="53">
        <v>3</v>
      </c>
      <c r="AP12" s="53">
        <v>3</v>
      </c>
      <c r="AQ12" s="53">
        <v>3</v>
      </c>
      <c r="AR12" s="53">
        <v>3</v>
      </c>
      <c r="AS12" s="53">
        <v>3</v>
      </c>
      <c r="AT12" s="45">
        <f t="shared" si="7"/>
        <v>30</v>
      </c>
      <c r="AU12" s="5"/>
      <c r="AV12" s="5">
        <v>24</v>
      </c>
      <c r="AW12" s="28">
        <f t="shared" si="8"/>
        <v>160.14583333333334</v>
      </c>
      <c r="AX12" s="5">
        <f t="shared" si="9"/>
        <v>5</v>
      </c>
      <c r="AY12" s="8"/>
      <c r="AZ12" s="9">
        <f t="shared" si="3"/>
        <v>200</v>
      </c>
      <c r="BA12" s="10"/>
      <c r="BB12" s="10">
        <v>136</v>
      </c>
      <c r="BC12" s="71">
        <f>BB12-AW12</f>
        <v>-24.145833333333343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</row>
    <row r="13" spans="1:72" ht="12.75">
      <c r="A13" s="2">
        <f t="shared" si="4"/>
        <v>9</v>
      </c>
      <c r="B13" s="64" t="s">
        <v>44</v>
      </c>
      <c r="C13" s="52">
        <v>1</v>
      </c>
      <c r="D13" s="52">
        <v>0</v>
      </c>
      <c r="E13" s="52">
        <v>1</v>
      </c>
      <c r="F13" s="52">
        <v>1</v>
      </c>
      <c r="G13" s="52">
        <v>2</v>
      </c>
      <c r="H13" s="52">
        <v>3</v>
      </c>
      <c r="I13" s="52">
        <v>3</v>
      </c>
      <c r="J13" s="52"/>
      <c r="K13" s="52">
        <f aca="true" t="shared" si="10" ref="K13:K26">IF(AD13&gt;0,1,0)</f>
        <v>1</v>
      </c>
      <c r="L13" s="52">
        <v>0</v>
      </c>
      <c r="M13" s="52">
        <v>3</v>
      </c>
      <c r="N13" s="52">
        <f>1+3</f>
        <v>4</v>
      </c>
      <c r="O13" s="52">
        <f>0.5+2.5</f>
        <v>3</v>
      </c>
      <c r="P13" s="52">
        <f>1+2</f>
        <v>3</v>
      </c>
      <c r="Q13" s="52">
        <v>1</v>
      </c>
      <c r="R13" s="52"/>
      <c r="S13" s="52"/>
      <c r="T13" s="20">
        <f t="shared" si="0"/>
        <v>26</v>
      </c>
      <c r="U13" s="55">
        <f>2</f>
        <v>2</v>
      </c>
      <c r="V13" s="69">
        <f t="shared" si="5"/>
        <v>29.083333333333332</v>
      </c>
      <c r="W13" s="22" t="s">
        <v>121</v>
      </c>
      <c r="X13" s="22" t="s">
        <v>91</v>
      </c>
      <c r="Y13" s="22" t="s">
        <v>118</v>
      </c>
      <c r="Z13" s="59">
        <v>10</v>
      </c>
      <c r="AA13" s="59">
        <v>10</v>
      </c>
      <c r="AB13" s="59">
        <v>0</v>
      </c>
      <c r="AC13" s="2">
        <f t="shared" si="2"/>
        <v>20</v>
      </c>
      <c r="AD13" s="59">
        <v>9</v>
      </c>
      <c r="AE13" s="59">
        <v>8</v>
      </c>
      <c r="AF13" s="59"/>
      <c r="AG13" s="23"/>
      <c r="AH13" s="2">
        <f>SUM(AD13:AG13)</f>
        <v>17</v>
      </c>
      <c r="AI13" s="2">
        <f t="shared" si="6"/>
        <v>37</v>
      </c>
      <c r="AJ13" s="52">
        <v>3</v>
      </c>
      <c r="AK13" s="52">
        <v>3</v>
      </c>
      <c r="AL13" s="52">
        <v>3</v>
      </c>
      <c r="AM13" s="52">
        <v>0.001</v>
      </c>
      <c r="AN13" s="52">
        <v>3</v>
      </c>
      <c r="AO13" s="52">
        <v>3</v>
      </c>
      <c r="AP13" s="52">
        <v>3</v>
      </c>
      <c r="AQ13" s="52">
        <v>3</v>
      </c>
      <c r="AR13" s="52">
        <v>3</v>
      </c>
      <c r="AS13" s="52">
        <v>3</v>
      </c>
      <c r="AT13" s="44">
        <f t="shared" si="7"/>
        <v>27.000999999999998</v>
      </c>
      <c r="AU13" s="2"/>
      <c r="AV13" s="2">
        <v>55</v>
      </c>
      <c r="AW13" s="24">
        <f t="shared" si="8"/>
        <v>148.08433333333332</v>
      </c>
      <c r="AX13" s="2">
        <f t="shared" si="9"/>
        <v>4</v>
      </c>
      <c r="AY13" s="8"/>
      <c r="AZ13" s="9">
        <f t="shared" si="3"/>
        <v>200</v>
      </c>
      <c r="BA13" s="10"/>
      <c r="BB13" s="10">
        <v>93</v>
      </c>
      <c r="BC13" s="71">
        <f t="shared" si="1"/>
        <v>-55.08433333333332</v>
      </c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</row>
    <row r="14" spans="1:72" s="6" customFormat="1" ht="12.75">
      <c r="A14" s="5">
        <f t="shared" si="4"/>
        <v>10</v>
      </c>
      <c r="B14" s="65" t="s">
        <v>45</v>
      </c>
      <c r="C14" s="53">
        <v>1</v>
      </c>
      <c r="D14" s="53">
        <v>1</v>
      </c>
      <c r="E14" s="53">
        <v>0</v>
      </c>
      <c r="F14" s="53">
        <v>1</v>
      </c>
      <c r="G14" s="53">
        <v>1</v>
      </c>
      <c r="H14" s="53">
        <v>1</v>
      </c>
      <c r="I14" s="53">
        <v>1</v>
      </c>
      <c r="J14" s="53"/>
      <c r="K14" s="53">
        <f t="shared" si="10"/>
        <v>1</v>
      </c>
      <c r="L14" s="53">
        <v>1</v>
      </c>
      <c r="M14" s="53">
        <v>0</v>
      </c>
      <c r="N14" s="53">
        <f>1</f>
        <v>1</v>
      </c>
      <c r="O14" s="53"/>
      <c r="P14" s="53">
        <f>1</f>
        <v>1</v>
      </c>
      <c r="Q14" s="53">
        <v>1</v>
      </c>
      <c r="R14" s="53">
        <f>1+0.5</f>
        <v>1.5</v>
      </c>
      <c r="S14" s="53">
        <f>1</f>
        <v>1</v>
      </c>
      <c r="T14" s="67">
        <f t="shared" si="0"/>
        <v>13.5</v>
      </c>
      <c r="U14" s="31">
        <v>4</v>
      </c>
      <c r="V14" s="70">
        <f t="shared" si="5"/>
        <v>18.0625</v>
      </c>
      <c r="W14" s="26" t="s">
        <v>107</v>
      </c>
      <c r="X14" s="26" t="s">
        <v>111</v>
      </c>
      <c r="Y14" s="26" t="s">
        <v>112</v>
      </c>
      <c r="Z14" s="60">
        <v>10</v>
      </c>
      <c r="AA14" s="60">
        <v>5</v>
      </c>
      <c r="AB14" s="60">
        <v>9</v>
      </c>
      <c r="AC14" s="5">
        <f t="shared" si="2"/>
        <v>24</v>
      </c>
      <c r="AD14" s="60">
        <v>8</v>
      </c>
      <c r="AE14" s="60">
        <v>8</v>
      </c>
      <c r="AF14" s="60">
        <v>9</v>
      </c>
      <c r="AG14" s="27"/>
      <c r="AH14" s="5">
        <f>SUM(AD14:AF14)</f>
        <v>25</v>
      </c>
      <c r="AI14" s="5">
        <f t="shared" si="6"/>
        <v>49</v>
      </c>
      <c r="AJ14" s="53">
        <v>3</v>
      </c>
      <c r="AK14" s="53">
        <v>3</v>
      </c>
      <c r="AL14" s="53">
        <v>0.5</v>
      </c>
      <c r="AM14" s="53">
        <v>2.5</v>
      </c>
      <c r="AN14" s="53">
        <v>3</v>
      </c>
      <c r="AO14" s="53">
        <v>2.5</v>
      </c>
      <c r="AP14" s="53">
        <v>3</v>
      </c>
      <c r="AQ14" s="53"/>
      <c r="AR14" s="53">
        <v>2.5</v>
      </c>
      <c r="AS14" s="53">
        <v>0.01</v>
      </c>
      <c r="AT14" s="45">
        <f t="shared" si="7"/>
        <v>20.01</v>
      </c>
      <c r="AU14" s="5"/>
      <c r="AV14" s="5">
        <v>40</v>
      </c>
      <c r="AW14" s="28">
        <f t="shared" si="8"/>
        <v>127.0725</v>
      </c>
      <c r="AX14" s="5">
        <f t="shared" si="9"/>
        <v>4</v>
      </c>
      <c r="AY14" s="8"/>
      <c r="AZ14" s="9">
        <f t="shared" si="3"/>
        <v>200</v>
      </c>
      <c r="BA14" s="10"/>
      <c r="BB14" s="10">
        <v>82</v>
      </c>
      <c r="BC14" s="71">
        <f t="shared" si="1"/>
        <v>-45.072500000000005</v>
      </c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</row>
    <row r="15" spans="1:72" ht="12.75">
      <c r="A15" s="2">
        <f t="shared" si="4"/>
        <v>11</v>
      </c>
      <c r="B15" s="64" t="s">
        <v>46</v>
      </c>
      <c r="C15" s="52">
        <v>1</v>
      </c>
      <c r="D15" s="52">
        <v>3</v>
      </c>
      <c r="E15" s="52">
        <v>3</v>
      </c>
      <c r="F15" s="52">
        <v>3</v>
      </c>
      <c r="G15" s="52">
        <v>2</v>
      </c>
      <c r="H15" s="52">
        <v>3</v>
      </c>
      <c r="I15" s="52">
        <v>3</v>
      </c>
      <c r="J15" s="52"/>
      <c r="K15" s="52">
        <f>IF(AD15&gt;0,1,0)+2</f>
        <v>3</v>
      </c>
      <c r="L15" s="52">
        <v>3</v>
      </c>
      <c r="M15" s="52">
        <v>3</v>
      </c>
      <c r="N15" s="52">
        <f>1+1</f>
        <v>2</v>
      </c>
      <c r="O15" s="52">
        <f>1+2.5</f>
        <v>3.5</v>
      </c>
      <c r="P15" s="52">
        <f>1+2.5</f>
        <v>3.5</v>
      </c>
      <c r="Q15" s="52">
        <v>1</v>
      </c>
      <c r="R15" s="52">
        <f>1+2</f>
        <v>3</v>
      </c>
      <c r="S15" s="52">
        <f>1+2</f>
        <v>3</v>
      </c>
      <c r="T15" s="20">
        <f t="shared" si="0"/>
        <v>43</v>
      </c>
      <c r="U15" s="55">
        <v>8</v>
      </c>
      <c r="V15" s="69">
        <f t="shared" si="5"/>
        <v>52.791666666666664</v>
      </c>
      <c r="W15" s="22" t="s">
        <v>62</v>
      </c>
      <c r="X15" s="22" t="s">
        <v>73</v>
      </c>
      <c r="Y15" s="22" t="s">
        <v>81</v>
      </c>
      <c r="Z15" s="59">
        <v>10</v>
      </c>
      <c r="AA15" s="59">
        <v>10</v>
      </c>
      <c r="AB15" s="59">
        <v>10</v>
      </c>
      <c r="AC15" s="2">
        <f t="shared" si="2"/>
        <v>30</v>
      </c>
      <c r="AD15" s="59">
        <v>10</v>
      </c>
      <c r="AE15" s="59">
        <v>8</v>
      </c>
      <c r="AF15" s="59">
        <v>10</v>
      </c>
      <c r="AG15" s="23"/>
      <c r="AH15" s="2">
        <f>SUM(AD15:AG15)</f>
        <v>28</v>
      </c>
      <c r="AI15" s="2">
        <f t="shared" si="6"/>
        <v>58</v>
      </c>
      <c r="AJ15" s="52">
        <v>3</v>
      </c>
      <c r="AK15" s="52">
        <v>3</v>
      </c>
      <c r="AL15" s="52">
        <v>3</v>
      </c>
      <c r="AM15" s="52">
        <v>3</v>
      </c>
      <c r="AN15" s="52">
        <v>3</v>
      </c>
      <c r="AO15" s="52">
        <v>3</v>
      </c>
      <c r="AP15" s="52">
        <v>3</v>
      </c>
      <c r="AQ15" s="52"/>
      <c r="AR15" s="52">
        <v>3</v>
      </c>
      <c r="AS15" s="52">
        <v>3</v>
      </c>
      <c r="AT15" s="44">
        <f t="shared" si="7"/>
        <v>27</v>
      </c>
      <c r="AU15" s="2"/>
      <c r="AV15" s="2">
        <v>50</v>
      </c>
      <c r="AW15" s="24">
        <f t="shared" si="8"/>
        <v>187.79166666666666</v>
      </c>
      <c r="AX15" s="2">
        <f t="shared" si="9"/>
        <v>5</v>
      </c>
      <c r="AY15" s="8"/>
      <c r="AZ15" s="9">
        <f t="shared" si="3"/>
        <v>200</v>
      </c>
      <c r="BA15" s="10"/>
      <c r="BB15" s="10">
        <v>138</v>
      </c>
      <c r="BC15" s="71">
        <f t="shared" si="1"/>
        <v>-49.79166666666666</v>
      </c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</row>
    <row r="16" spans="1:72" s="6" customFormat="1" ht="12.75">
      <c r="A16" s="5">
        <f t="shared" si="4"/>
        <v>12</v>
      </c>
      <c r="B16" s="65" t="s">
        <v>47</v>
      </c>
      <c r="C16" s="53">
        <v>1</v>
      </c>
      <c r="D16" s="53">
        <v>2</v>
      </c>
      <c r="E16" s="53">
        <v>3</v>
      </c>
      <c r="F16" s="53">
        <v>3</v>
      </c>
      <c r="G16" s="53">
        <v>1</v>
      </c>
      <c r="H16" s="53">
        <v>1</v>
      </c>
      <c r="I16" s="53">
        <v>3</v>
      </c>
      <c r="J16" s="53"/>
      <c r="K16" s="53">
        <f t="shared" si="10"/>
        <v>1</v>
      </c>
      <c r="L16" s="53">
        <v>3</v>
      </c>
      <c r="M16" s="53">
        <v>1</v>
      </c>
      <c r="N16" s="53">
        <f>0.5</f>
        <v>0.5</v>
      </c>
      <c r="O16" s="53">
        <f>1+2</f>
        <v>3</v>
      </c>
      <c r="P16" s="53">
        <f>1+1</f>
        <v>2</v>
      </c>
      <c r="Q16" s="53">
        <v>1</v>
      </c>
      <c r="R16" s="53">
        <f>0.5+0.5</f>
        <v>1</v>
      </c>
      <c r="S16" s="53"/>
      <c r="T16" s="67">
        <f t="shared" si="0"/>
        <v>26.5</v>
      </c>
      <c r="U16" s="31">
        <v>12</v>
      </c>
      <c r="V16" s="70">
        <f t="shared" si="5"/>
        <v>39.60416666666667</v>
      </c>
      <c r="W16" s="26" t="s">
        <v>66</v>
      </c>
      <c r="X16" s="26" t="s">
        <v>99</v>
      </c>
      <c r="Y16" s="26" t="s">
        <v>108</v>
      </c>
      <c r="Z16" s="60">
        <v>10</v>
      </c>
      <c r="AA16" s="60">
        <v>10</v>
      </c>
      <c r="AB16" s="60">
        <v>10</v>
      </c>
      <c r="AC16" s="5">
        <f t="shared" si="2"/>
        <v>30</v>
      </c>
      <c r="AD16" s="60">
        <v>10</v>
      </c>
      <c r="AE16" s="60">
        <v>9</v>
      </c>
      <c r="AF16" s="60">
        <v>9.5</v>
      </c>
      <c r="AG16" s="27"/>
      <c r="AH16" s="5">
        <f>SUM(AD16:AF16)</f>
        <v>28.5</v>
      </c>
      <c r="AI16" s="5">
        <f t="shared" si="6"/>
        <v>58.5</v>
      </c>
      <c r="AJ16" s="53">
        <v>3</v>
      </c>
      <c r="AK16" s="53">
        <v>3</v>
      </c>
      <c r="AL16" s="53">
        <v>3</v>
      </c>
      <c r="AM16" s="53">
        <v>3</v>
      </c>
      <c r="AN16" s="53">
        <v>3</v>
      </c>
      <c r="AO16" s="53">
        <v>3</v>
      </c>
      <c r="AP16" s="53">
        <v>3</v>
      </c>
      <c r="AQ16" s="53">
        <v>3</v>
      </c>
      <c r="AR16" s="53">
        <v>3</v>
      </c>
      <c r="AS16" s="53">
        <v>3</v>
      </c>
      <c r="AT16" s="45">
        <f t="shared" si="7"/>
        <v>30</v>
      </c>
      <c r="AU16" s="5"/>
      <c r="AV16" s="48">
        <v>55</v>
      </c>
      <c r="AW16" s="28">
        <f t="shared" si="8"/>
        <v>183.10416666666669</v>
      </c>
      <c r="AX16" s="5">
        <f t="shared" si="9"/>
        <v>5</v>
      </c>
      <c r="AY16" s="8"/>
      <c r="AZ16" s="9">
        <f t="shared" si="3"/>
        <v>200</v>
      </c>
      <c r="BA16" s="10"/>
      <c r="BB16" s="10">
        <v>128</v>
      </c>
      <c r="BC16" s="71">
        <f t="shared" si="1"/>
        <v>-55.104166666666686</v>
      </c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</row>
    <row r="17" spans="1:72" ht="12.75">
      <c r="A17" s="2">
        <f t="shared" si="4"/>
        <v>13</v>
      </c>
      <c r="B17" s="64" t="s">
        <v>48</v>
      </c>
      <c r="C17" s="52">
        <v>1</v>
      </c>
      <c r="D17" s="52">
        <v>3</v>
      </c>
      <c r="E17" s="52">
        <v>3</v>
      </c>
      <c r="F17" s="52">
        <v>1</v>
      </c>
      <c r="G17" s="52">
        <v>2</v>
      </c>
      <c r="H17" s="52">
        <v>1</v>
      </c>
      <c r="I17" s="52">
        <v>3</v>
      </c>
      <c r="J17" s="52"/>
      <c r="K17" s="52">
        <f>IF(AD17&gt;0,1,0)+2</f>
        <v>3</v>
      </c>
      <c r="L17" s="52">
        <v>3</v>
      </c>
      <c r="M17" s="52">
        <v>3</v>
      </c>
      <c r="N17" s="52">
        <f>1+1</f>
        <v>2</v>
      </c>
      <c r="O17" s="52">
        <f>0.5</f>
        <v>0.5</v>
      </c>
      <c r="P17" s="52"/>
      <c r="Q17" s="52">
        <v>0.5</v>
      </c>
      <c r="R17" s="52">
        <f>1</f>
        <v>1</v>
      </c>
      <c r="S17" s="52">
        <f>1+2</f>
        <v>3</v>
      </c>
      <c r="T17" s="20">
        <f t="shared" si="0"/>
        <v>30</v>
      </c>
      <c r="U17" s="55">
        <v>10</v>
      </c>
      <c r="V17" s="69">
        <f t="shared" si="5"/>
        <v>41.25</v>
      </c>
      <c r="W17" s="22" t="s">
        <v>90</v>
      </c>
      <c r="X17" s="22" t="s">
        <v>95</v>
      </c>
      <c r="Y17" s="22" t="s">
        <v>96</v>
      </c>
      <c r="Z17" s="59">
        <v>10</v>
      </c>
      <c r="AA17" s="59">
        <v>10</v>
      </c>
      <c r="AB17" s="59">
        <v>8</v>
      </c>
      <c r="AC17" s="2">
        <f t="shared" si="2"/>
        <v>28</v>
      </c>
      <c r="AD17" s="59">
        <v>8.5</v>
      </c>
      <c r="AE17" s="59">
        <v>9</v>
      </c>
      <c r="AF17" s="59">
        <v>9</v>
      </c>
      <c r="AG17" s="23"/>
      <c r="AH17" s="2">
        <f>SUM(AD17:AG17)</f>
        <v>26.5</v>
      </c>
      <c r="AI17" s="2">
        <f t="shared" si="6"/>
        <v>54.5</v>
      </c>
      <c r="AJ17" s="52">
        <v>3</v>
      </c>
      <c r="AK17" s="52">
        <v>3</v>
      </c>
      <c r="AL17" s="52">
        <v>0.5</v>
      </c>
      <c r="AM17" s="52">
        <v>3</v>
      </c>
      <c r="AN17" s="52">
        <v>2.5</v>
      </c>
      <c r="AO17" s="52">
        <v>3</v>
      </c>
      <c r="AP17" s="52">
        <v>2.5</v>
      </c>
      <c r="AQ17" s="52"/>
      <c r="AR17" s="52">
        <v>2.5</v>
      </c>
      <c r="AS17" s="52">
        <v>3</v>
      </c>
      <c r="AT17" s="44">
        <f t="shared" si="7"/>
        <v>23</v>
      </c>
      <c r="AU17" s="2"/>
      <c r="AV17" s="49">
        <v>45</v>
      </c>
      <c r="AW17" s="24">
        <f t="shared" si="8"/>
        <v>163.75</v>
      </c>
      <c r="AX17" s="2">
        <f t="shared" si="9"/>
        <v>5</v>
      </c>
      <c r="AY17" s="8"/>
      <c r="AZ17" s="9">
        <f t="shared" si="3"/>
        <v>200</v>
      </c>
      <c r="BA17" s="10"/>
      <c r="BB17" s="10">
        <v>119</v>
      </c>
      <c r="BC17" s="71">
        <f t="shared" si="1"/>
        <v>-44.75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</row>
    <row r="18" spans="1:72" s="6" customFormat="1" ht="12.75">
      <c r="A18" s="5">
        <f t="shared" si="4"/>
        <v>14</v>
      </c>
      <c r="B18" s="65" t="s">
        <v>49</v>
      </c>
      <c r="C18" s="53">
        <v>1</v>
      </c>
      <c r="D18" s="53">
        <v>1</v>
      </c>
      <c r="E18" s="53">
        <v>3</v>
      </c>
      <c r="F18" s="53">
        <v>3</v>
      </c>
      <c r="G18" s="53">
        <v>2</v>
      </c>
      <c r="H18" s="53">
        <v>1</v>
      </c>
      <c r="I18" s="53">
        <v>1</v>
      </c>
      <c r="J18" s="53"/>
      <c r="K18" s="53">
        <f t="shared" si="10"/>
        <v>1</v>
      </c>
      <c r="L18" s="53">
        <v>3</v>
      </c>
      <c r="M18" s="53">
        <v>3</v>
      </c>
      <c r="N18" s="53">
        <f>1</f>
        <v>1</v>
      </c>
      <c r="O18" s="53"/>
      <c r="P18" s="53">
        <f>0.5</f>
        <v>0.5</v>
      </c>
      <c r="Q18" s="53">
        <v>1</v>
      </c>
      <c r="R18" s="53">
        <f>1+1</f>
        <v>2</v>
      </c>
      <c r="S18" s="53">
        <f>1</f>
        <v>1</v>
      </c>
      <c r="T18" s="67">
        <f t="shared" si="0"/>
        <v>24.5</v>
      </c>
      <c r="U18" s="31">
        <v>6</v>
      </c>
      <c r="V18" s="70">
        <f t="shared" si="5"/>
        <v>31.520833333333332</v>
      </c>
      <c r="W18" s="26" t="s">
        <v>91</v>
      </c>
      <c r="X18" s="26" t="s">
        <v>106</v>
      </c>
      <c r="Y18" s="26" t="s">
        <v>113</v>
      </c>
      <c r="Z18" s="60">
        <v>7</v>
      </c>
      <c r="AA18" s="60">
        <v>8</v>
      </c>
      <c r="AB18" s="60">
        <v>10</v>
      </c>
      <c r="AC18" s="5">
        <f>SUM(Z18:AB18)</f>
        <v>25</v>
      </c>
      <c r="AD18" s="60">
        <v>7.5</v>
      </c>
      <c r="AE18" s="60">
        <v>8</v>
      </c>
      <c r="AF18" s="60">
        <v>9</v>
      </c>
      <c r="AG18" s="27"/>
      <c r="AH18" s="5">
        <f>SUM(AD18:AF18)</f>
        <v>24.5</v>
      </c>
      <c r="AI18" s="5">
        <f t="shared" si="6"/>
        <v>49.5</v>
      </c>
      <c r="AJ18" s="53">
        <v>3</v>
      </c>
      <c r="AK18" s="53"/>
      <c r="AL18" s="53">
        <v>2.5</v>
      </c>
      <c r="AM18" s="53">
        <v>2.5</v>
      </c>
      <c r="AN18" s="53">
        <v>0</v>
      </c>
      <c r="AO18" s="53">
        <v>3</v>
      </c>
      <c r="AP18" s="53">
        <v>3</v>
      </c>
      <c r="AQ18" s="53">
        <v>3</v>
      </c>
      <c r="AR18" s="53"/>
      <c r="AS18" s="53">
        <v>3</v>
      </c>
      <c r="AT18" s="45">
        <f t="shared" si="7"/>
        <v>20</v>
      </c>
      <c r="AU18" s="5"/>
      <c r="AV18" s="5">
        <v>20</v>
      </c>
      <c r="AW18" s="28">
        <f t="shared" si="8"/>
        <v>121.02083333333333</v>
      </c>
      <c r="AX18" s="5">
        <f t="shared" si="9"/>
        <v>4</v>
      </c>
      <c r="AY18" s="8"/>
      <c r="AZ18" s="9">
        <f t="shared" si="3"/>
        <v>200</v>
      </c>
      <c r="BA18" s="10"/>
      <c r="BB18" s="10">
        <v>101</v>
      </c>
      <c r="BC18" s="71">
        <f t="shared" si="1"/>
        <v>-20.02083333333333</v>
      </c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</row>
    <row r="19" spans="1:55" s="10" customFormat="1" ht="12.75">
      <c r="A19" s="7">
        <f t="shared" si="4"/>
        <v>15</v>
      </c>
      <c r="B19" s="64" t="s">
        <v>50</v>
      </c>
      <c r="C19" s="52">
        <v>1</v>
      </c>
      <c r="D19" s="52">
        <v>3</v>
      </c>
      <c r="E19" s="52">
        <v>3</v>
      </c>
      <c r="F19" s="52">
        <v>3</v>
      </c>
      <c r="G19" s="52">
        <v>3</v>
      </c>
      <c r="H19" s="52">
        <v>3</v>
      </c>
      <c r="I19" s="52">
        <v>3</v>
      </c>
      <c r="J19" s="52"/>
      <c r="K19" s="52">
        <f>IF(AD19&gt;0,1,0)+2</f>
        <v>3</v>
      </c>
      <c r="L19" s="52">
        <v>3</v>
      </c>
      <c r="M19" s="52">
        <v>3</v>
      </c>
      <c r="N19" s="52">
        <f>1</f>
        <v>1</v>
      </c>
      <c r="O19" s="52">
        <f>0.5+1</f>
        <v>1.5</v>
      </c>
      <c r="P19" s="52">
        <f>1+1</f>
        <v>2</v>
      </c>
      <c r="Q19" s="52">
        <v>1</v>
      </c>
      <c r="R19" s="52">
        <f>1+2.5</f>
        <v>3.5</v>
      </c>
      <c r="S19" s="52">
        <f>1+1</f>
        <v>2</v>
      </c>
      <c r="T19" s="62">
        <f t="shared" si="0"/>
        <v>39</v>
      </c>
      <c r="U19" s="56">
        <v>10</v>
      </c>
      <c r="V19" s="69">
        <f t="shared" si="5"/>
        <v>50.625</v>
      </c>
      <c r="W19" s="29" t="s">
        <v>70</v>
      </c>
      <c r="X19" s="29" t="s">
        <v>78</v>
      </c>
      <c r="Y19" s="29" t="s">
        <v>110</v>
      </c>
      <c r="Z19" s="59">
        <v>10</v>
      </c>
      <c r="AA19" s="59">
        <v>10</v>
      </c>
      <c r="AB19" s="59">
        <v>10</v>
      </c>
      <c r="AC19" s="7">
        <f t="shared" si="2"/>
        <v>30</v>
      </c>
      <c r="AD19" s="59">
        <v>10</v>
      </c>
      <c r="AE19" s="59">
        <v>8</v>
      </c>
      <c r="AF19" s="59">
        <v>10</v>
      </c>
      <c r="AG19" s="30"/>
      <c r="AH19" s="2">
        <f>SUM(AD19:AG19)</f>
        <v>28</v>
      </c>
      <c r="AI19" s="2">
        <f t="shared" si="6"/>
        <v>58</v>
      </c>
      <c r="AJ19" s="52">
        <v>3</v>
      </c>
      <c r="AK19" s="52">
        <v>3</v>
      </c>
      <c r="AL19" s="52">
        <v>3</v>
      </c>
      <c r="AM19" s="52">
        <v>3</v>
      </c>
      <c r="AN19" s="52">
        <v>3</v>
      </c>
      <c r="AO19" s="52">
        <v>3</v>
      </c>
      <c r="AP19" s="52">
        <v>3</v>
      </c>
      <c r="AQ19" s="52"/>
      <c r="AR19" s="52"/>
      <c r="AS19" s="52">
        <v>3</v>
      </c>
      <c r="AT19" s="44">
        <f t="shared" si="7"/>
        <v>24</v>
      </c>
      <c r="AU19" s="7"/>
      <c r="AV19" s="7">
        <v>50</v>
      </c>
      <c r="AW19" s="24">
        <f t="shared" si="8"/>
        <v>182.625</v>
      </c>
      <c r="AX19" s="2">
        <f t="shared" si="9"/>
        <v>5</v>
      </c>
      <c r="AY19" s="8"/>
      <c r="AZ19" s="9">
        <f t="shared" si="3"/>
        <v>200</v>
      </c>
      <c r="BB19" s="10">
        <v>133</v>
      </c>
      <c r="BC19" s="71">
        <f t="shared" si="1"/>
        <v>-49.625</v>
      </c>
    </row>
    <row r="20" spans="1:72" s="6" customFormat="1" ht="12.75">
      <c r="A20" s="5">
        <f t="shared" si="4"/>
        <v>16</v>
      </c>
      <c r="B20" s="65" t="s">
        <v>51</v>
      </c>
      <c r="C20" s="53">
        <v>1</v>
      </c>
      <c r="D20" s="53">
        <v>1</v>
      </c>
      <c r="E20" s="53">
        <v>1</v>
      </c>
      <c r="F20" s="53">
        <v>0</v>
      </c>
      <c r="G20" s="53">
        <v>2</v>
      </c>
      <c r="H20" s="53">
        <v>3</v>
      </c>
      <c r="I20" s="53">
        <v>3</v>
      </c>
      <c r="J20" s="53"/>
      <c r="K20" s="53">
        <f t="shared" si="10"/>
        <v>1</v>
      </c>
      <c r="L20" s="53">
        <v>3</v>
      </c>
      <c r="M20" s="53">
        <v>1</v>
      </c>
      <c r="N20" s="53">
        <f>1+2</f>
        <v>3</v>
      </c>
      <c r="O20" s="53">
        <f>1+1</f>
        <v>2</v>
      </c>
      <c r="P20" s="53">
        <f>1</f>
        <v>1</v>
      </c>
      <c r="Q20" s="53">
        <v>1</v>
      </c>
      <c r="R20" s="53">
        <f>1</f>
        <v>1</v>
      </c>
      <c r="S20" s="53"/>
      <c r="T20" s="67">
        <f t="shared" si="0"/>
        <v>24</v>
      </c>
      <c r="U20" s="31">
        <f>2</f>
        <v>2</v>
      </c>
      <c r="V20" s="70">
        <f t="shared" si="5"/>
        <v>27</v>
      </c>
      <c r="W20" s="26" t="s">
        <v>77</v>
      </c>
      <c r="X20" s="26" t="s">
        <v>94</v>
      </c>
      <c r="Y20" s="26" t="s">
        <v>119</v>
      </c>
      <c r="Z20" s="60">
        <v>10</v>
      </c>
      <c r="AA20" s="60">
        <v>10</v>
      </c>
      <c r="AB20" s="60">
        <v>9</v>
      </c>
      <c r="AC20" s="5">
        <f t="shared" si="2"/>
        <v>29</v>
      </c>
      <c r="AD20" s="60">
        <v>10</v>
      </c>
      <c r="AE20" s="60">
        <v>8</v>
      </c>
      <c r="AF20" s="60">
        <v>9</v>
      </c>
      <c r="AG20" s="27"/>
      <c r="AH20" s="5">
        <f>SUM(AD20:AF20)</f>
        <v>27</v>
      </c>
      <c r="AI20" s="5">
        <f t="shared" si="6"/>
        <v>56</v>
      </c>
      <c r="AJ20" s="53">
        <v>3</v>
      </c>
      <c r="AK20" s="53">
        <v>3</v>
      </c>
      <c r="AL20" s="53">
        <v>3</v>
      </c>
      <c r="AM20" s="53">
        <v>3</v>
      </c>
      <c r="AN20" s="53">
        <v>3</v>
      </c>
      <c r="AO20" s="53">
        <v>2.5</v>
      </c>
      <c r="AP20" s="53">
        <v>3</v>
      </c>
      <c r="AQ20" s="53">
        <v>3</v>
      </c>
      <c r="AR20" s="53">
        <v>3</v>
      </c>
      <c r="AS20" s="53"/>
      <c r="AT20" s="45">
        <f t="shared" si="7"/>
        <v>26.5</v>
      </c>
      <c r="AU20" s="5"/>
      <c r="AV20" s="5">
        <v>51</v>
      </c>
      <c r="AW20" s="28">
        <f t="shared" si="8"/>
        <v>160.5</v>
      </c>
      <c r="AX20" s="5">
        <f t="shared" si="9"/>
        <v>5</v>
      </c>
      <c r="AY20" s="8"/>
      <c r="AZ20" s="9">
        <f t="shared" si="3"/>
        <v>200</v>
      </c>
      <c r="BA20" s="10"/>
      <c r="BB20" s="10">
        <v>101</v>
      </c>
      <c r="BC20" s="71">
        <f t="shared" si="1"/>
        <v>-59.5</v>
      </c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</row>
    <row r="21" spans="1:55" s="10" customFormat="1" ht="12.75">
      <c r="A21" s="7">
        <f t="shared" si="4"/>
        <v>17</v>
      </c>
      <c r="B21" s="64" t="s">
        <v>52</v>
      </c>
      <c r="C21" s="52">
        <v>1</v>
      </c>
      <c r="D21" s="52">
        <v>2</v>
      </c>
      <c r="E21" s="52">
        <v>3</v>
      </c>
      <c r="F21" s="52">
        <v>0</v>
      </c>
      <c r="G21" s="52">
        <v>3</v>
      </c>
      <c r="H21" s="52">
        <v>3</v>
      </c>
      <c r="I21" s="52">
        <v>1</v>
      </c>
      <c r="J21" s="52"/>
      <c r="K21" s="52">
        <f t="shared" si="10"/>
        <v>1</v>
      </c>
      <c r="L21" s="52">
        <v>3</v>
      </c>
      <c r="M21" s="52">
        <f>1-0.5+2</f>
        <v>2.5</v>
      </c>
      <c r="N21" s="52">
        <f>1</f>
        <v>1</v>
      </c>
      <c r="O21" s="52">
        <f>1</f>
        <v>1</v>
      </c>
      <c r="P21" s="52">
        <f>1</f>
        <v>1</v>
      </c>
      <c r="Q21" s="52">
        <v>1</v>
      </c>
      <c r="R21" s="52">
        <f>1+0.5</f>
        <v>1.5</v>
      </c>
      <c r="S21" s="52">
        <f>1+1.5</f>
        <v>2.5</v>
      </c>
      <c r="T21" s="62">
        <f t="shared" si="0"/>
        <v>27.5</v>
      </c>
      <c r="U21" s="56"/>
      <c r="V21" s="69">
        <f t="shared" si="5"/>
        <v>28.645833333333332</v>
      </c>
      <c r="W21" s="29" t="s">
        <v>75</v>
      </c>
      <c r="X21" s="29" t="s">
        <v>93</v>
      </c>
      <c r="Y21" s="29" t="s">
        <v>116</v>
      </c>
      <c r="Z21" s="59">
        <v>10</v>
      </c>
      <c r="AA21" s="59">
        <v>10</v>
      </c>
      <c r="AB21" s="59">
        <v>10</v>
      </c>
      <c r="AC21" s="7">
        <f t="shared" si="2"/>
        <v>30</v>
      </c>
      <c r="AD21" s="59">
        <v>6</v>
      </c>
      <c r="AE21" s="59">
        <v>8</v>
      </c>
      <c r="AF21" s="59">
        <v>9</v>
      </c>
      <c r="AG21" s="30"/>
      <c r="AH21" s="2">
        <f>SUM(AD21:AG21)</f>
        <v>23</v>
      </c>
      <c r="AI21" s="2">
        <f t="shared" si="6"/>
        <v>53</v>
      </c>
      <c r="AJ21" s="52">
        <v>3</v>
      </c>
      <c r="AK21" s="52">
        <v>3</v>
      </c>
      <c r="AL21" s="52">
        <v>3</v>
      </c>
      <c r="AM21" s="52">
        <v>3</v>
      </c>
      <c r="AN21" s="52">
        <v>3</v>
      </c>
      <c r="AO21" s="52">
        <v>3</v>
      </c>
      <c r="AP21" s="52">
        <v>3</v>
      </c>
      <c r="AQ21" s="52">
        <v>3</v>
      </c>
      <c r="AR21" s="52">
        <v>3</v>
      </c>
      <c r="AS21" s="52">
        <v>3</v>
      </c>
      <c r="AT21" s="44">
        <f t="shared" si="7"/>
        <v>30</v>
      </c>
      <c r="AU21" s="7"/>
      <c r="AV21" s="47">
        <v>38</v>
      </c>
      <c r="AW21" s="24">
        <f t="shared" si="8"/>
        <v>149.64583333333331</v>
      </c>
      <c r="AX21" s="2">
        <f t="shared" si="9"/>
        <v>4</v>
      </c>
      <c r="AY21" s="8"/>
      <c r="AZ21" s="9">
        <f t="shared" si="3"/>
        <v>200</v>
      </c>
      <c r="BB21" s="10">
        <v>103</v>
      </c>
      <c r="BC21" s="71">
        <f t="shared" si="1"/>
        <v>-46.645833333333314</v>
      </c>
    </row>
    <row r="22" spans="1:72" s="6" customFormat="1" ht="12.75">
      <c r="A22" s="5">
        <f t="shared" si="4"/>
        <v>18</v>
      </c>
      <c r="B22" s="65" t="s">
        <v>53</v>
      </c>
      <c r="C22" s="53">
        <v>1</v>
      </c>
      <c r="D22" s="53">
        <v>1</v>
      </c>
      <c r="E22" s="53">
        <v>3</v>
      </c>
      <c r="F22" s="53">
        <v>0</v>
      </c>
      <c r="G22" s="53">
        <v>1</v>
      </c>
      <c r="H22" s="53">
        <v>3</v>
      </c>
      <c r="I22" s="53">
        <v>3</v>
      </c>
      <c r="J22" s="53"/>
      <c r="K22" s="53">
        <f t="shared" si="10"/>
        <v>1</v>
      </c>
      <c r="L22" s="53">
        <v>3</v>
      </c>
      <c r="M22" s="53">
        <v>1</v>
      </c>
      <c r="N22" s="53">
        <f>1</f>
        <v>1</v>
      </c>
      <c r="O22" s="53">
        <f>1</f>
        <v>1</v>
      </c>
      <c r="P22" s="53">
        <f>1</f>
        <v>1</v>
      </c>
      <c r="Q22" s="53">
        <v>1</v>
      </c>
      <c r="R22" s="53">
        <f>1</f>
        <v>1</v>
      </c>
      <c r="S22" s="53">
        <f>1</f>
        <v>1</v>
      </c>
      <c r="T22" s="67">
        <f t="shared" si="0"/>
        <v>23</v>
      </c>
      <c r="U22" s="31">
        <v>2</v>
      </c>
      <c r="V22" s="70">
        <f t="shared" si="5"/>
        <v>25.958333333333332</v>
      </c>
      <c r="W22" s="26" t="s">
        <v>83</v>
      </c>
      <c r="X22" s="26" t="s">
        <v>86</v>
      </c>
      <c r="Y22" s="26" t="s">
        <v>92</v>
      </c>
      <c r="Z22" s="60">
        <v>10</v>
      </c>
      <c r="AA22" s="60">
        <v>9</v>
      </c>
      <c r="AB22" s="60">
        <v>9</v>
      </c>
      <c r="AC22" s="5">
        <f t="shared" si="2"/>
        <v>28</v>
      </c>
      <c r="AD22" s="60">
        <v>9.5</v>
      </c>
      <c r="AE22" s="60">
        <v>6</v>
      </c>
      <c r="AF22" s="60">
        <v>9</v>
      </c>
      <c r="AG22" s="27"/>
      <c r="AH22" s="5">
        <f>SUM(AD22:AF22)</f>
        <v>24.5</v>
      </c>
      <c r="AI22" s="5">
        <f t="shared" si="6"/>
        <v>52.5</v>
      </c>
      <c r="AJ22" s="53">
        <v>3</v>
      </c>
      <c r="AK22" s="53"/>
      <c r="AL22" s="53">
        <v>2</v>
      </c>
      <c r="AM22" s="53">
        <v>3</v>
      </c>
      <c r="AN22" s="53">
        <v>3</v>
      </c>
      <c r="AO22" s="53">
        <v>3</v>
      </c>
      <c r="AP22" s="53">
        <v>0.001</v>
      </c>
      <c r="AQ22" s="53">
        <v>0.001</v>
      </c>
      <c r="AR22" s="53">
        <v>3</v>
      </c>
      <c r="AS22" s="53">
        <v>3</v>
      </c>
      <c r="AT22" s="45">
        <f t="shared" si="7"/>
        <v>20.002</v>
      </c>
      <c r="AU22" s="5"/>
      <c r="AV22" s="48">
        <v>30</v>
      </c>
      <c r="AW22" s="28">
        <f t="shared" si="8"/>
        <v>128.46033333333332</v>
      </c>
      <c r="AX22" s="5">
        <f t="shared" si="9"/>
        <v>4</v>
      </c>
      <c r="AY22" s="8"/>
      <c r="AZ22" s="9">
        <f t="shared" si="3"/>
        <v>200</v>
      </c>
      <c r="BA22" s="10"/>
      <c r="BB22" s="10">
        <v>99</v>
      </c>
      <c r="BC22" s="71">
        <f t="shared" si="1"/>
        <v>-29.460333333333324</v>
      </c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</row>
    <row r="23" spans="1:55" s="10" customFormat="1" ht="12.75">
      <c r="A23" s="7">
        <f t="shared" si="4"/>
        <v>19</v>
      </c>
      <c r="B23" s="64" t="s">
        <v>54</v>
      </c>
      <c r="C23" s="52">
        <v>1</v>
      </c>
      <c r="D23" s="52">
        <v>2</v>
      </c>
      <c r="E23" s="52">
        <v>1</v>
      </c>
      <c r="F23" s="52">
        <v>3</v>
      </c>
      <c r="G23" s="52">
        <v>1</v>
      </c>
      <c r="H23" s="52">
        <v>1</v>
      </c>
      <c r="I23" s="52">
        <v>3</v>
      </c>
      <c r="J23" s="52"/>
      <c r="K23" s="52">
        <f>IF(AD23&gt;0,1,0)+2</f>
        <v>3</v>
      </c>
      <c r="L23" s="52">
        <v>0</v>
      </c>
      <c r="M23" s="52">
        <v>1</v>
      </c>
      <c r="N23" s="52">
        <f>1+0.5</f>
        <v>1.5</v>
      </c>
      <c r="O23" s="52"/>
      <c r="P23" s="52">
        <f>0.5+1</f>
        <v>1.5</v>
      </c>
      <c r="Q23" s="52">
        <v>1</v>
      </c>
      <c r="R23" s="52">
        <f>1</f>
        <v>1</v>
      </c>
      <c r="S23" s="52">
        <f>1+0.5</f>
        <v>1.5</v>
      </c>
      <c r="T23" s="62">
        <f t="shared" si="0"/>
        <v>22.5</v>
      </c>
      <c r="U23" s="56"/>
      <c r="V23" s="69">
        <f t="shared" si="5"/>
        <v>23.4375</v>
      </c>
      <c r="W23" s="29" t="s">
        <v>67</v>
      </c>
      <c r="X23" s="29" t="s">
        <v>79</v>
      </c>
      <c r="Y23" s="29" t="s">
        <v>84</v>
      </c>
      <c r="Z23" s="59">
        <v>10</v>
      </c>
      <c r="AA23" s="59">
        <v>10</v>
      </c>
      <c r="AB23" s="59">
        <v>10</v>
      </c>
      <c r="AC23" s="7">
        <f t="shared" si="2"/>
        <v>30</v>
      </c>
      <c r="AD23" s="59">
        <v>9</v>
      </c>
      <c r="AE23" s="59">
        <v>7.5</v>
      </c>
      <c r="AF23" s="59">
        <v>8</v>
      </c>
      <c r="AG23" s="30"/>
      <c r="AH23" s="2">
        <f>SUM(AD23:AG23)</f>
        <v>24.5</v>
      </c>
      <c r="AI23" s="2">
        <f t="shared" si="6"/>
        <v>54.5</v>
      </c>
      <c r="AJ23" s="52">
        <v>2</v>
      </c>
      <c r="AK23" s="52"/>
      <c r="AL23" s="52">
        <v>2</v>
      </c>
      <c r="AM23" s="52">
        <v>0</v>
      </c>
      <c r="AN23" s="52">
        <v>3</v>
      </c>
      <c r="AO23" s="52">
        <v>3</v>
      </c>
      <c r="AP23" s="52">
        <v>3</v>
      </c>
      <c r="AQ23" s="52"/>
      <c r="AR23" s="52">
        <v>2</v>
      </c>
      <c r="AS23" s="52">
        <v>2</v>
      </c>
      <c r="AT23" s="44">
        <f t="shared" si="7"/>
        <v>17</v>
      </c>
      <c r="AU23" s="7"/>
      <c r="AV23" s="47">
        <v>10</v>
      </c>
      <c r="AW23" s="24">
        <f t="shared" si="8"/>
        <v>104.9375</v>
      </c>
      <c r="AX23" s="2">
        <f t="shared" si="9"/>
        <v>3</v>
      </c>
      <c r="AY23" s="8"/>
      <c r="AZ23" s="9">
        <f t="shared" si="3"/>
        <v>200</v>
      </c>
      <c r="BB23" s="10">
        <v>95</v>
      </c>
      <c r="BC23" s="71">
        <f t="shared" si="1"/>
        <v>-9.9375</v>
      </c>
    </row>
    <row r="24" spans="1:72" s="6" customFormat="1" ht="12.75">
      <c r="A24" s="5">
        <f t="shared" si="4"/>
        <v>20</v>
      </c>
      <c r="B24" s="65" t="s">
        <v>55</v>
      </c>
      <c r="C24" s="53">
        <v>0</v>
      </c>
      <c r="D24" s="53">
        <v>0</v>
      </c>
      <c r="E24" s="53">
        <v>0</v>
      </c>
      <c r="F24" s="53">
        <v>0</v>
      </c>
      <c r="G24" s="53">
        <v>3</v>
      </c>
      <c r="H24" s="53">
        <v>0</v>
      </c>
      <c r="I24" s="53">
        <v>3</v>
      </c>
      <c r="J24" s="53"/>
      <c r="K24" s="53">
        <f>IF(AD24&gt;0,1,0)+2</f>
        <v>3</v>
      </c>
      <c r="L24" s="53">
        <v>3</v>
      </c>
      <c r="M24" s="53">
        <f>1-0.5+2</f>
        <v>2.5</v>
      </c>
      <c r="N24" s="53">
        <f>1+2</f>
        <v>3</v>
      </c>
      <c r="O24" s="53"/>
      <c r="P24" s="53"/>
      <c r="Q24" s="53"/>
      <c r="R24" s="53">
        <f>1+2</f>
        <v>3</v>
      </c>
      <c r="S24" s="53">
        <f>0.5+2.5</f>
        <v>3</v>
      </c>
      <c r="T24" s="67">
        <f t="shared" si="0"/>
        <v>23.5</v>
      </c>
      <c r="U24" s="31">
        <v>2</v>
      </c>
      <c r="V24" s="70">
        <f t="shared" si="5"/>
        <v>26.479166666666668</v>
      </c>
      <c r="W24" s="26" t="s">
        <v>123</v>
      </c>
      <c r="X24" s="26" t="s">
        <v>124</v>
      </c>
      <c r="Y24" s="26" t="s">
        <v>125</v>
      </c>
      <c r="Z24" s="60">
        <v>0</v>
      </c>
      <c r="AA24" s="60">
        <v>0</v>
      </c>
      <c r="AB24" s="60">
        <v>8</v>
      </c>
      <c r="AC24" s="5">
        <f t="shared" si="2"/>
        <v>8</v>
      </c>
      <c r="AD24" s="60">
        <v>8</v>
      </c>
      <c r="AE24" s="60"/>
      <c r="AF24" s="60">
        <v>8</v>
      </c>
      <c r="AG24" s="27"/>
      <c r="AH24" s="5">
        <f>SUM(AD24:AF24)</f>
        <v>16</v>
      </c>
      <c r="AI24" s="5">
        <f t="shared" si="6"/>
        <v>24</v>
      </c>
      <c r="AJ24" s="53"/>
      <c r="AK24" s="53"/>
      <c r="AL24" s="53">
        <v>2</v>
      </c>
      <c r="AM24" s="53">
        <v>2.5</v>
      </c>
      <c r="AN24" s="53">
        <v>3</v>
      </c>
      <c r="AO24" s="53">
        <v>3</v>
      </c>
      <c r="AP24" s="53"/>
      <c r="AQ24" s="53"/>
      <c r="AR24" s="53"/>
      <c r="AS24" s="53">
        <v>3</v>
      </c>
      <c r="AT24" s="45">
        <f t="shared" si="7"/>
        <v>13.5</v>
      </c>
      <c r="AU24" s="5"/>
      <c r="AV24" s="5">
        <v>37</v>
      </c>
      <c r="AW24" s="28">
        <f t="shared" si="8"/>
        <v>100.97916666666667</v>
      </c>
      <c r="AX24" s="5">
        <f t="shared" si="9"/>
        <v>3</v>
      </c>
      <c r="AY24" s="8"/>
      <c r="AZ24" s="9">
        <f t="shared" si="3"/>
        <v>200</v>
      </c>
      <c r="BA24" s="10"/>
      <c r="BB24" s="10">
        <v>64</v>
      </c>
      <c r="BC24" s="71">
        <f t="shared" si="1"/>
        <v>-36.97916666666667</v>
      </c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1:55" s="10" customFormat="1" ht="12.75">
      <c r="A25" s="7">
        <f t="shared" si="4"/>
        <v>21</v>
      </c>
      <c r="B25" s="64" t="s">
        <v>58</v>
      </c>
      <c r="C25" s="52">
        <v>1</v>
      </c>
      <c r="D25" s="52">
        <v>3</v>
      </c>
      <c r="E25" s="52">
        <v>3</v>
      </c>
      <c r="F25" s="52">
        <v>3</v>
      </c>
      <c r="G25" s="52">
        <v>3</v>
      </c>
      <c r="H25" s="52">
        <v>3</v>
      </c>
      <c r="I25" s="52">
        <v>3</v>
      </c>
      <c r="J25" s="52"/>
      <c r="K25" s="52">
        <f>IF(AD25&gt;0,1,0)+2</f>
        <v>3</v>
      </c>
      <c r="L25" s="52">
        <v>1</v>
      </c>
      <c r="M25" s="52">
        <v>3</v>
      </c>
      <c r="N25" s="52">
        <f>1+1.5</f>
        <v>2.5</v>
      </c>
      <c r="O25" s="52">
        <f>1+2.5</f>
        <v>3.5</v>
      </c>
      <c r="P25" s="52">
        <f>1+1</f>
        <v>2</v>
      </c>
      <c r="Q25" s="52">
        <v>0.5</v>
      </c>
      <c r="R25" s="52">
        <f>1+1</f>
        <v>2</v>
      </c>
      <c r="S25" s="52">
        <f>1+1.5</f>
        <v>2.5</v>
      </c>
      <c r="T25" s="62">
        <f t="shared" si="0"/>
        <v>39</v>
      </c>
      <c r="U25" s="56">
        <f>2+2</f>
        <v>4</v>
      </c>
      <c r="V25" s="69">
        <f t="shared" si="5"/>
        <v>44.625</v>
      </c>
      <c r="W25" s="29" t="s">
        <v>63</v>
      </c>
      <c r="X25" s="29" t="s">
        <v>89</v>
      </c>
      <c r="Y25" s="29" t="s">
        <v>115</v>
      </c>
      <c r="Z25" s="59">
        <v>10</v>
      </c>
      <c r="AA25" s="59">
        <v>10</v>
      </c>
      <c r="AB25" s="59">
        <v>10</v>
      </c>
      <c r="AC25" s="68">
        <f t="shared" si="2"/>
        <v>30</v>
      </c>
      <c r="AD25" s="59">
        <v>10</v>
      </c>
      <c r="AE25" s="59">
        <v>9</v>
      </c>
      <c r="AF25" s="59">
        <v>10</v>
      </c>
      <c r="AG25" s="30"/>
      <c r="AH25" s="2">
        <f>SUM(AD25:AG25)</f>
        <v>29</v>
      </c>
      <c r="AI25" s="2">
        <f t="shared" si="6"/>
        <v>59</v>
      </c>
      <c r="AJ25" s="52">
        <v>3</v>
      </c>
      <c r="AK25" s="52">
        <v>3</v>
      </c>
      <c r="AL25" s="52">
        <v>3</v>
      </c>
      <c r="AM25" s="52">
        <v>3</v>
      </c>
      <c r="AN25" s="52">
        <v>3</v>
      </c>
      <c r="AO25" s="52"/>
      <c r="AP25" s="52"/>
      <c r="AQ25" s="52"/>
      <c r="AR25" s="52">
        <v>3</v>
      </c>
      <c r="AS25" s="52">
        <v>3</v>
      </c>
      <c r="AT25" s="44">
        <f t="shared" si="7"/>
        <v>21</v>
      </c>
      <c r="AU25" s="7"/>
      <c r="AV25" s="7">
        <v>36</v>
      </c>
      <c r="AW25" s="24">
        <f t="shared" si="8"/>
        <v>160.625</v>
      </c>
      <c r="AX25" s="2">
        <f t="shared" si="9"/>
        <v>5</v>
      </c>
      <c r="AY25" s="8"/>
      <c r="AZ25" s="9">
        <f t="shared" si="3"/>
        <v>200</v>
      </c>
      <c r="BB25" s="10">
        <v>125</v>
      </c>
      <c r="BC25" s="71">
        <f t="shared" si="1"/>
        <v>-35.625</v>
      </c>
    </row>
    <row r="26" spans="1:72" s="6" customFormat="1" ht="12.75">
      <c r="A26" s="5">
        <f t="shared" si="4"/>
        <v>22</v>
      </c>
      <c r="B26" s="65" t="s">
        <v>57</v>
      </c>
      <c r="C26" s="53">
        <v>1</v>
      </c>
      <c r="D26" s="53">
        <v>1</v>
      </c>
      <c r="E26" s="53">
        <v>1</v>
      </c>
      <c r="F26" s="53">
        <v>3</v>
      </c>
      <c r="G26" s="53">
        <v>1</v>
      </c>
      <c r="H26" s="53">
        <v>3</v>
      </c>
      <c r="I26" s="53">
        <v>1</v>
      </c>
      <c r="J26" s="53"/>
      <c r="K26" s="53">
        <f t="shared" si="10"/>
        <v>1</v>
      </c>
      <c r="L26" s="53">
        <v>1</v>
      </c>
      <c r="M26" s="53">
        <v>1</v>
      </c>
      <c r="N26" s="53"/>
      <c r="O26" s="53">
        <f>1+2</f>
        <v>3</v>
      </c>
      <c r="P26" s="53">
        <f>1+1</f>
        <v>2</v>
      </c>
      <c r="Q26" s="53">
        <v>1</v>
      </c>
      <c r="R26" s="53">
        <f>1+1</f>
        <v>2</v>
      </c>
      <c r="S26" s="53">
        <f>1+1</f>
        <v>2</v>
      </c>
      <c r="T26" s="67">
        <f t="shared" si="0"/>
        <v>24</v>
      </c>
      <c r="U26" s="31"/>
      <c r="V26" s="70">
        <f t="shared" si="5"/>
        <v>25</v>
      </c>
      <c r="W26" s="26" t="s">
        <v>74</v>
      </c>
      <c r="X26" s="26" t="s">
        <v>102</v>
      </c>
      <c r="Y26" s="26" t="s">
        <v>122</v>
      </c>
      <c r="Z26" s="60">
        <v>10</v>
      </c>
      <c r="AA26" s="60">
        <v>10</v>
      </c>
      <c r="AB26" s="60">
        <v>10</v>
      </c>
      <c r="AC26" s="5">
        <f t="shared" si="2"/>
        <v>30</v>
      </c>
      <c r="AD26" s="60">
        <v>10</v>
      </c>
      <c r="AE26" s="60">
        <v>9</v>
      </c>
      <c r="AF26" s="60">
        <v>10</v>
      </c>
      <c r="AG26" s="27"/>
      <c r="AH26" s="5">
        <f>SUM(AD26:AF26)</f>
        <v>29</v>
      </c>
      <c r="AI26" s="5">
        <f t="shared" si="6"/>
        <v>59</v>
      </c>
      <c r="AJ26" s="53">
        <v>3</v>
      </c>
      <c r="AK26" s="53">
        <v>3</v>
      </c>
      <c r="AL26" s="53">
        <v>3</v>
      </c>
      <c r="AM26" s="53">
        <v>3</v>
      </c>
      <c r="AN26" s="53">
        <v>3</v>
      </c>
      <c r="AO26" s="53"/>
      <c r="AP26" s="53">
        <v>3</v>
      </c>
      <c r="AQ26" s="53"/>
      <c r="AR26" s="53">
        <v>3</v>
      </c>
      <c r="AS26" s="53">
        <v>3</v>
      </c>
      <c r="AT26" s="45">
        <f t="shared" si="7"/>
        <v>24</v>
      </c>
      <c r="AU26" s="5"/>
      <c r="AV26" s="5">
        <v>55</v>
      </c>
      <c r="AW26" s="28">
        <f t="shared" si="8"/>
        <v>163</v>
      </c>
      <c r="AX26" s="5">
        <f t="shared" si="9"/>
        <v>5</v>
      </c>
      <c r="AY26" s="8"/>
      <c r="AZ26" s="9">
        <f t="shared" si="3"/>
        <v>200</v>
      </c>
      <c r="BA26" s="10"/>
      <c r="BB26" s="10">
        <v>108</v>
      </c>
      <c r="BC26" s="71">
        <f t="shared" si="1"/>
        <v>-55</v>
      </c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</row>
    <row r="27" spans="1:52" s="10" customFormat="1" ht="12" customHeight="1" hidden="1">
      <c r="A27" s="32">
        <f t="shared" si="4"/>
        <v>23</v>
      </c>
      <c r="B27" s="64" t="s">
        <v>59</v>
      </c>
      <c r="C27" s="52">
        <v>1</v>
      </c>
      <c r="D27" s="52">
        <v>0</v>
      </c>
      <c r="E27" s="52">
        <v>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7">
        <f t="shared" si="0"/>
        <v>1</v>
      </c>
      <c r="U27" s="56"/>
      <c r="V27" s="21">
        <f>(T27)*50/50</f>
        <v>1</v>
      </c>
      <c r="W27" s="29"/>
      <c r="X27" s="29"/>
      <c r="Y27" s="29"/>
      <c r="Z27" s="59"/>
      <c r="AA27" s="59"/>
      <c r="AB27" s="59"/>
      <c r="AC27" s="7">
        <f t="shared" si="2"/>
        <v>0</v>
      </c>
      <c r="AD27" s="59"/>
      <c r="AE27" s="59"/>
      <c r="AF27" s="59"/>
      <c r="AG27" s="33"/>
      <c r="AH27" s="2">
        <f>SUM(AD27:AG27)</f>
        <v>0</v>
      </c>
      <c r="AI27" s="2">
        <f t="shared" si="6"/>
        <v>0</v>
      </c>
      <c r="AJ27" s="52">
        <v>3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44">
        <f t="shared" si="7"/>
        <v>3</v>
      </c>
      <c r="AU27" s="7"/>
      <c r="AV27" s="7"/>
      <c r="AW27" s="24">
        <f t="shared" si="8"/>
        <v>4</v>
      </c>
      <c r="AX27" s="2">
        <f t="shared" si="9"/>
        <v>2</v>
      </c>
      <c r="AY27" s="8"/>
      <c r="AZ27" s="9">
        <f t="shared" si="3"/>
        <v>200</v>
      </c>
    </row>
    <row r="28" spans="1:72" s="6" customFormat="1" ht="12.75" customHeight="1" hidden="1">
      <c r="A28" s="5">
        <f t="shared" si="4"/>
        <v>24</v>
      </c>
      <c r="B28" s="65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">
        <f t="shared" si="0"/>
        <v>0</v>
      </c>
      <c r="U28" s="31"/>
      <c r="V28" s="25">
        <f>(T28)*50/50</f>
        <v>0</v>
      </c>
      <c r="W28" s="26"/>
      <c r="X28" s="26"/>
      <c r="Y28" s="26"/>
      <c r="Z28" s="60"/>
      <c r="AA28" s="60"/>
      <c r="AB28" s="60"/>
      <c r="AC28" s="5">
        <f t="shared" si="2"/>
        <v>0</v>
      </c>
      <c r="AD28" s="60"/>
      <c r="AE28" s="60"/>
      <c r="AF28" s="60"/>
      <c r="AG28" s="27"/>
      <c r="AH28" s="5">
        <f>SUM(AD28:AF28)</f>
        <v>0</v>
      </c>
      <c r="AI28" s="5">
        <f t="shared" si="6"/>
        <v>0</v>
      </c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45">
        <f t="shared" si="7"/>
        <v>0</v>
      </c>
      <c r="AU28" s="5"/>
      <c r="AV28" s="5"/>
      <c r="AW28" s="28">
        <f t="shared" si="8"/>
        <v>0</v>
      </c>
      <c r="AX28" s="5">
        <f t="shared" si="9"/>
        <v>2</v>
      </c>
      <c r="AY28" s="8"/>
      <c r="AZ28" s="9">
        <f t="shared" si="3"/>
        <v>200</v>
      </c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</row>
    <row r="29" spans="1:52" s="10" customFormat="1" ht="12.75" hidden="1">
      <c r="A29" s="7">
        <f t="shared" si="4"/>
        <v>25</v>
      </c>
      <c r="B29" s="64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7">
        <f t="shared" si="0"/>
        <v>0</v>
      </c>
      <c r="U29" s="56"/>
      <c r="V29" s="21">
        <f>(T29)*50/50</f>
        <v>0</v>
      </c>
      <c r="W29" s="29"/>
      <c r="X29" s="29"/>
      <c r="Y29" s="29"/>
      <c r="Z29" s="59"/>
      <c r="AA29" s="59"/>
      <c r="AB29" s="59"/>
      <c r="AC29" s="7">
        <f t="shared" si="2"/>
        <v>0</v>
      </c>
      <c r="AD29" s="59"/>
      <c r="AE29" s="59"/>
      <c r="AF29" s="59"/>
      <c r="AG29" s="30"/>
      <c r="AH29" s="2">
        <f>SUM(AD29:AG29)</f>
        <v>0</v>
      </c>
      <c r="AI29" s="2">
        <f t="shared" si="6"/>
        <v>0</v>
      </c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44">
        <f t="shared" si="7"/>
        <v>0</v>
      </c>
      <c r="AU29" s="7"/>
      <c r="AV29" s="7"/>
      <c r="AW29" s="24">
        <f t="shared" si="8"/>
        <v>0</v>
      </c>
      <c r="AX29" s="2">
        <f t="shared" si="9"/>
        <v>2</v>
      </c>
      <c r="AY29" s="8"/>
      <c r="AZ29" s="9">
        <f t="shared" si="3"/>
        <v>200</v>
      </c>
    </row>
    <row r="30" spans="1:72" s="6" customFormat="1" ht="12.75" hidden="1">
      <c r="A30" s="5">
        <f t="shared" si="4"/>
        <v>26</v>
      </c>
      <c r="B30" s="65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">
        <f t="shared" si="0"/>
        <v>0</v>
      </c>
      <c r="U30" s="31"/>
      <c r="V30" s="25">
        <f>(T30)*50/50</f>
        <v>0</v>
      </c>
      <c r="W30" s="26"/>
      <c r="X30" s="26"/>
      <c r="Y30" s="26"/>
      <c r="Z30" s="60"/>
      <c r="AA30" s="60"/>
      <c r="AB30" s="60"/>
      <c r="AC30" s="5">
        <f t="shared" si="2"/>
        <v>0</v>
      </c>
      <c r="AD30" s="60"/>
      <c r="AE30" s="60"/>
      <c r="AF30" s="60"/>
      <c r="AG30" s="27"/>
      <c r="AH30" s="5">
        <f>SUM(AD30:AF30)</f>
        <v>0</v>
      </c>
      <c r="AI30" s="5">
        <f t="shared" si="6"/>
        <v>0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45">
        <f t="shared" si="7"/>
        <v>0</v>
      </c>
      <c r="AU30" s="5"/>
      <c r="AV30" s="48"/>
      <c r="AW30" s="28">
        <f t="shared" si="8"/>
        <v>0</v>
      </c>
      <c r="AX30" s="5">
        <f t="shared" si="9"/>
        <v>2</v>
      </c>
      <c r="AY30" s="8"/>
      <c r="AZ30" s="9">
        <f t="shared" si="3"/>
        <v>200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</row>
    <row r="31" spans="1:52" s="10" customFormat="1" ht="12.75" hidden="1">
      <c r="A31" s="7">
        <f aca="true" t="shared" si="11" ref="A31:A36">A30+1</f>
        <v>27</v>
      </c>
      <c r="B31" s="57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7">
        <f t="shared" si="0"/>
        <v>0</v>
      </c>
      <c r="U31" s="56"/>
      <c r="V31" s="21">
        <f aca="true" t="shared" si="12" ref="V31:V36">(T31)*50/36</f>
        <v>0</v>
      </c>
      <c r="W31" s="29"/>
      <c r="X31" s="29"/>
      <c r="Y31" s="29"/>
      <c r="Z31" s="59"/>
      <c r="AA31" s="59"/>
      <c r="AB31" s="59"/>
      <c r="AC31" s="7">
        <f>SUM(Z31:AB31)</f>
        <v>0</v>
      </c>
      <c r="AD31" s="59"/>
      <c r="AE31" s="59"/>
      <c r="AF31" s="59"/>
      <c r="AG31" s="34"/>
      <c r="AH31" s="2">
        <f>SUM(AD31:AG31)</f>
        <v>0</v>
      </c>
      <c r="AI31" s="2">
        <f t="shared" si="6"/>
        <v>0</v>
      </c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44">
        <f t="shared" si="7"/>
        <v>0</v>
      </c>
      <c r="AU31" s="7"/>
      <c r="AV31" s="7"/>
      <c r="AW31" s="24">
        <f t="shared" si="8"/>
        <v>0</v>
      </c>
      <c r="AX31" s="2">
        <f t="shared" si="9"/>
        <v>2</v>
      </c>
      <c r="AY31" s="8"/>
      <c r="AZ31" s="9">
        <f t="shared" si="3"/>
        <v>200</v>
      </c>
    </row>
    <row r="32" spans="1:52" s="10" customFormat="1" ht="12.75" hidden="1">
      <c r="A32" s="5">
        <f t="shared" si="11"/>
        <v>28</v>
      </c>
      <c r="B32" s="5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">
        <f t="shared" si="0"/>
        <v>0</v>
      </c>
      <c r="U32" s="31"/>
      <c r="V32" s="25">
        <f t="shared" si="12"/>
        <v>0</v>
      </c>
      <c r="W32" s="26"/>
      <c r="X32" s="26"/>
      <c r="Y32" s="26"/>
      <c r="Z32" s="60"/>
      <c r="AA32" s="60"/>
      <c r="AB32" s="60"/>
      <c r="AC32" s="5">
        <f>SUM(Z32:AB32)</f>
        <v>0</v>
      </c>
      <c r="AD32" s="60"/>
      <c r="AE32" s="60"/>
      <c r="AF32" s="60"/>
      <c r="AG32" s="35"/>
      <c r="AH32" s="5">
        <f>SUM(AD32:AF32)</f>
        <v>0</v>
      </c>
      <c r="AI32" s="5">
        <f t="shared" si="6"/>
        <v>0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45">
        <f t="shared" si="7"/>
        <v>0</v>
      </c>
      <c r="AU32" s="5"/>
      <c r="AV32" s="5"/>
      <c r="AW32" s="28">
        <f t="shared" si="8"/>
        <v>0</v>
      </c>
      <c r="AX32" s="5">
        <f t="shared" si="9"/>
        <v>2</v>
      </c>
      <c r="AY32" s="8"/>
      <c r="AZ32" s="9">
        <f t="shared" si="3"/>
        <v>200</v>
      </c>
    </row>
    <row r="33" spans="1:52" s="10" customFormat="1" ht="12.75" hidden="1">
      <c r="A33" s="7">
        <f t="shared" si="11"/>
        <v>29</v>
      </c>
      <c r="B33" s="57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7">
        <f t="shared" si="0"/>
        <v>0</v>
      </c>
      <c r="U33" s="56"/>
      <c r="V33" s="21">
        <f t="shared" si="12"/>
        <v>0</v>
      </c>
      <c r="W33" s="29"/>
      <c r="X33" s="29"/>
      <c r="Y33" s="29"/>
      <c r="Z33" s="59"/>
      <c r="AA33" s="59"/>
      <c r="AB33" s="59"/>
      <c r="AC33" s="7">
        <f>SUM(Z33:AB33)</f>
        <v>0</v>
      </c>
      <c r="AD33" s="59"/>
      <c r="AE33" s="59"/>
      <c r="AF33" s="59"/>
      <c r="AG33" s="34"/>
      <c r="AH33" s="2">
        <f>SUM(AD33:AG33)</f>
        <v>0</v>
      </c>
      <c r="AI33" s="2">
        <f t="shared" si="6"/>
        <v>0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44">
        <f t="shared" si="7"/>
        <v>0</v>
      </c>
      <c r="AU33" s="7"/>
      <c r="AV33" s="7"/>
      <c r="AW33" s="24">
        <f t="shared" si="8"/>
        <v>0</v>
      </c>
      <c r="AX33" s="2">
        <f t="shared" si="9"/>
        <v>2</v>
      </c>
      <c r="AY33" s="8"/>
      <c r="AZ33" s="9">
        <f t="shared" si="3"/>
        <v>200</v>
      </c>
    </row>
    <row r="34" spans="1:72" s="6" customFormat="1" ht="12.75" hidden="1">
      <c r="A34" s="5">
        <f t="shared" si="11"/>
        <v>30</v>
      </c>
      <c r="B34" s="58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">
        <f t="shared" si="0"/>
        <v>0</v>
      </c>
      <c r="U34" s="31"/>
      <c r="V34" s="25">
        <f t="shared" si="12"/>
        <v>0</v>
      </c>
      <c r="W34" s="26"/>
      <c r="X34" s="26"/>
      <c r="Y34" s="26"/>
      <c r="Z34" s="60"/>
      <c r="AA34" s="60"/>
      <c r="AB34" s="60"/>
      <c r="AC34" s="5">
        <f>SUM(Z34:AB34)</f>
        <v>0</v>
      </c>
      <c r="AD34" s="60"/>
      <c r="AE34" s="60"/>
      <c r="AF34" s="60"/>
      <c r="AG34" s="35"/>
      <c r="AH34" s="5">
        <f>SUM(AD34:AF34)</f>
        <v>0</v>
      </c>
      <c r="AI34" s="5">
        <f t="shared" si="6"/>
        <v>0</v>
      </c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45">
        <f t="shared" si="7"/>
        <v>0</v>
      </c>
      <c r="AU34" s="5"/>
      <c r="AV34" s="5"/>
      <c r="AW34" s="28">
        <f t="shared" si="8"/>
        <v>0</v>
      </c>
      <c r="AX34" s="5">
        <f t="shared" si="9"/>
        <v>2</v>
      </c>
      <c r="AY34" s="8"/>
      <c r="AZ34" s="9">
        <f t="shared" si="3"/>
        <v>200</v>
      </c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</row>
    <row r="35" spans="1:52" s="10" customFormat="1" ht="12.75" hidden="1">
      <c r="A35" s="7">
        <f t="shared" si="11"/>
        <v>31</v>
      </c>
      <c r="B35" s="57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7">
        <f t="shared" si="0"/>
        <v>0</v>
      </c>
      <c r="U35" s="56"/>
      <c r="V35" s="21">
        <f t="shared" si="12"/>
        <v>0</v>
      </c>
      <c r="W35" s="29"/>
      <c r="X35" s="29"/>
      <c r="Y35" s="29"/>
      <c r="Z35" s="59"/>
      <c r="AA35" s="59"/>
      <c r="AB35" s="59"/>
      <c r="AC35" s="7">
        <f t="shared" si="2"/>
        <v>0</v>
      </c>
      <c r="AD35" s="59"/>
      <c r="AE35" s="59"/>
      <c r="AF35" s="59"/>
      <c r="AG35" s="34"/>
      <c r="AH35" s="2">
        <f>SUM(AD35:AG35)</f>
        <v>0</v>
      </c>
      <c r="AI35" s="2">
        <f t="shared" si="6"/>
        <v>0</v>
      </c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44">
        <f t="shared" si="7"/>
        <v>0</v>
      </c>
      <c r="AU35" s="7"/>
      <c r="AV35" s="7"/>
      <c r="AW35" s="24">
        <f t="shared" si="8"/>
        <v>0</v>
      </c>
      <c r="AX35" s="2">
        <f t="shared" si="9"/>
        <v>2</v>
      </c>
      <c r="AY35" s="8"/>
      <c r="AZ35" s="9">
        <f t="shared" si="3"/>
        <v>200</v>
      </c>
    </row>
    <row r="36" spans="1:72" s="6" customFormat="1" ht="12.75" hidden="1">
      <c r="A36" s="5">
        <f t="shared" si="11"/>
        <v>32</v>
      </c>
      <c r="B36" s="58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">
        <f t="shared" si="0"/>
        <v>0</v>
      </c>
      <c r="U36" s="31"/>
      <c r="V36" s="25">
        <f t="shared" si="12"/>
        <v>0</v>
      </c>
      <c r="W36" s="26"/>
      <c r="X36" s="26"/>
      <c r="Y36" s="26"/>
      <c r="Z36" s="60"/>
      <c r="AA36" s="60"/>
      <c r="AB36" s="60"/>
      <c r="AC36" s="5">
        <f>SUM(Z36:AB36)</f>
        <v>0</v>
      </c>
      <c r="AD36" s="60"/>
      <c r="AE36" s="60"/>
      <c r="AF36" s="60"/>
      <c r="AG36" s="35"/>
      <c r="AH36" s="5">
        <f>SUM(AD36:AF36)</f>
        <v>0</v>
      </c>
      <c r="AI36" s="5">
        <f t="shared" si="6"/>
        <v>0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45">
        <f t="shared" si="7"/>
        <v>0</v>
      </c>
      <c r="AU36" s="5"/>
      <c r="AV36" s="5"/>
      <c r="AW36" s="28">
        <f t="shared" si="8"/>
        <v>0</v>
      </c>
      <c r="AX36" s="5">
        <f t="shared" si="9"/>
        <v>2</v>
      </c>
      <c r="AY36" s="8"/>
      <c r="AZ36" s="9">
        <f t="shared" si="3"/>
        <v>200</v>
      </c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</row>
    <row r="37" spans="1:72" ht="12.75">
      <c r="A37" s="3"/>
      <c r="B37" s="3"/>
      <c r="C37" s="46">
        <f>COUNTIF(C5:C36,"&gt;0")</f>
        <v>22</v>
      </c>
      <c r="D37" s="46">
        <f aca="true" t="shared" si="13" ref="D37:U37">COUNTIF(D5:D36,"&gt;0")</f>
        <v>20</v>
      </c>
      <c r="E37" s="46">
        <f t="shared" si="13"/>
        <v>19</v>
      </c>
      <c r="F37" s="46">
        <f t="shared" si="13"/>
        <v>18</v>
      </c>
      <c r="G37" s="46">
        <f t="shared" si="13"/>
        <v>20</v>
      </c>
      <c r="H37" s="46">
        <f t="shared" si="13"/>
        <v>20</v>
      </c>
      <c r="I37" s="46">
        <f t="shared" si="13"/>
        <v>22</v>
      </c>
      <c r="J37" s="46">
        <f t="shared" si="13"/>
        <v>0</v>
      </c>
      <c r="K37" s="46">
        <f t="shared" si="13"/>
        <v>22</v>
      </c>
      <c r="L37" s="46">
        <f t="shared" si="13"/>
        <v>20</v>
      </c>
      <c r="M37" s="46">
        <f t="shared" si="13"/>
        <v>21</v>
      </c>
      <c r="N37" s="46">
        <f t="shared" si="13"/>
        <v>21</v>
      </c>
      <c r="O37" s="46">
        <f t="shared" si="13"/>
        <v>17</v>
      </c>
      <c r="P37" s="46">
        <f t="shared" si="13"/>
        <v>20</v>
      </c>
      <c r="Q37" s="46">
        <f t="shared" si="13"/>
        <v>21</v>
      </c>
      <c r="R37" s="46">
        <f t="shared" si="13"/>
        <v>20</v>
      </c>
      <c r="S37" s="46">
        <f t="shared" si="13"/>
        <v>19</v>
      </c>
      <c r="T37" s="3"/>
      <c r="U37" s="46">
        <f t="shared" si="13"/>
        <v>19</v>
      </c>
      <c r="V37" s="15"/>
      <c r="W37" s="46"/>
      <c r="X37" s="46"/>
      <c r="Y37" s="46"/>
      <c r="Z37" s="46">
        <f>COUNTIF(Z5:Z36,"&gt;0")</f>
        <v>21</v>
      </c>
      <c r="AA37" s="46">
        <f>COUNTIF(AA5:AA36,"&gt;0")</f>
        <v>21</v>
      </c>
      <c r="AB37" s="46">
        <f>COUNTIF(AB5:AB36,"&gt;0")</f>
        <v>21</v>
      </c>
      <c r="AC37" s="3"/>
      <c r="AD37" s="46">
        <f>COUNTIF(AD5:AD36,"&gt;0")</f>
        <v>22</v>
      </c>
      <c r="AE37" s="46">
        <f>COUNTIF(AE5:AE36,"&gt;0")</f>
        <v>21</v>
      </c>
      <c r="AF37" s="46">
        <f>COUNTIF(AF5:AF36,"&gt;0")</f>
        <v>21</v>
      </c>
      <c r="AG37" s="3"/>
      <c r="AH37" s="3"/>
      <c r="AI37" s="3"/>
      <c r="AJ37" s="46">
        <f aca="true" t="shared" si="14" ref="AJ37:AS37">COUNTIF(AJ5:AJ36,"&gt;0")</f>
        <v>22</v>
      </c>
      <c r="AK37" s="46">
        <f t="shared" si="14"/>
        <v>17</v>
      </c>
      <c r="AL37" s="46">
        <f t="shared" si="14"/>
        <v>21</v>
      </c>
      <c r="AM37" s="46">
        <f t="shared" si="14"/>
        <v>21</v>
      </c>
      <c r="AN37" s="46">
        <f t="shared" si="14"/>
        <v>21</v>
      </c>
      <c r="AO37" s="46">
        <f t="shared" si="14"/>
        <v>19</v>
      </c>
      <c r="AP37" s="46">
        <f t="shared" si="14"/>
        <v>20</v>
      </c>
      <c r="AQ37" s="46">
        <f t="shared" si="14"/>
        <v>11</v>
      </c>
      <c r="AR37" s="46">
        <f t="shared" si="14"/>
        <v>17</v>
      </c>
      <c r="AS37" s="46">
        <f t="shared" si="14"/>
        <v>20</v>
      </c>
      <c r="AT37" s="3"/>
      <c r="AU37" s="3">
        <v>1</v>
      </c>
      <c r="AV37" s="3" t="s">
        <v>9</v>
      </c>
      <c r="AW37" s="3"/>
      <c r="AX37" s="3"/>
      <c r="AY37" s="8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ht="12.75">
      <c r="A38" s="42" t="s">
        <v>56</v>
      </c>
      <c r="B38" s="3"/>
      <c r="C38" s="3"/>
      <c r="D38" s="3"/>
      <c r="E38" s="3"/>
      <c r="F38" s="3"/>
      <c r="G38" s="3"/>
      <c r="H38" s="3"/>
      <c r="I38" s="42" t="s">
        <v>17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5" t="s">
        <v>35</v>
      </c>
      <c r="X38" s="15"/>
      <c r="Y38" s="15"/>
      <c r="Z38" s="46">
        <f>Z37+AA37+AB37</f>
        <v>63</v>
      </c>
      <c r="AA38" s="3"/>
      <c r="AB38" s="3"/>
      <c r="AC38" s="3"/>
      <c r="AD38" s="46">
        <f>AD37+AE37+AF37</f>
        <v>64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8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1:72" ht="12.75">
      <c r="A39" s="3"/>
      <c r="B39" s="3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5"/>
      <c r="X39" s="15"/>
      <c r="Y39" s="17"/>
      <c r="AA39" s="3"/>
      <c r="AB39" s="3"/>
      <c r="AC39" s="3"/>
      <c r="AD39" s="15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8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51:72" ht="12.75"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51:72" ht="12.75"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51:72" ht="12.75"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51:72" ht="12.75"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51:72" ht="12.75"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51:72" ht="12.75"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51:72" ht="12.75"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51:72" ht="12.75"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51:72" ht="12.75"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51:72" ht="12.75"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51:72" ht="12.75"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51:72" ht="12.75"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51:72" ht="12.75"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51:72" ht="12.75"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51:72" ht="12.75"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51:72" ht="12.75"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51:72" ht="12.75"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51:72" ht="12.75"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51:72" ht="12.75"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51:72" ht="12.75"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51:72" ht="12.75"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51:72" ht="12.75"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51:72" ht="12.75"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51:72" ht="12.75"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51:72" ht="12.75"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51:72" ht="12.75"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51:72" ht="12.75"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51:72" ht="12.75"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51:72" ht="12.75"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51:72" ht="12.75"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51:72" ht="12.75"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51:72" ht="12.75"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51:72" ht="12.75"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51:72" ht="12.75"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</sheetData>
  <sheetProtection/>
  <mergeCells count="22">
    <mergeCell ref="AX2:AX4"/>
    <mergeCell ref="AV2:AV4"/>
    <mergeCell ref="AU3:AU4"/>
    <mergeCell ref="W3:AC3"/>
    <mergeCell ref="AW2:AW4"/>
    <mergeCell ref="BB2:BB3"/>
    <mergeCell ref="K3:O3"/>
    <mergeCell ref="AJ2:AS2"/>
    <mergeCell ref="AI2:AI4"/>
    <mergeCell ref="AT2:AT4"/>
    <mergeCell ref="T3:T4"/>
    <mergeCell ref="F3:J3"/>
    <mergeCell ref="C3:E3"/>
    <mergeCell ref="AJ3:AS3"/>
    <mergeCell ref="AD3:AH3"/>
    <mergeCell ref="A2:A4"/>
    <mergeCell ref="P3:S3"/>
    <mergeCell ref="C2:U2"/>
    <mergeCell ref="U3:U4"/>
    <mergeCell ref="W2:AH2"/>
    <mergeCell ref="V2:V4"/>
    <mergeCell ref="B2:B4"/>
  </mergeCells>
  <hyperlinks>
    <hyperlink ref="A38" r:id="rId1" display="http://socsfera.narod.ru/xls/309_2012.xls"/>
    <hyperlink ref="I38" r:id="rId2" display="1 кредит = 36 часам = 50 баллам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2012-06-19T11:43:27Z</cp:lastPrinted>
  <dcterms:created xsi:type="dcterms:W3CDTF">2004-02-26T10:23:20Z</dcterms:created>
  <dcterms:modified xsi:type="dcterms:W3CDTF">2012-06-19T11:58:43Z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